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48DB734D-64D9-43FE-A3C6-FCF53C9AFE06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I1693" i="1" a="1"/>
  <c r="I1693" i="1" s="1"/>
  <c r="N1693" i="1" a="1"/>
  <c r="N1693" i="1"/>
  <c r="L1693" i="1" a="1"/>
  <c r="L1693" i="1" s="1"/>
  <c r="K1693" i="1" a="1"/>
  <c r="K1693" i="1"/>
  <c r="P1693" i="1" a="1"/>
  <c r="P1693" i="1" s="1"/>
  <c r="J1693" i="1" a="1"/>
  <c r="J1693" i="1" s="1"/>
  <c r="Q1693" i="1" a="1"/>
  <c r="Q1693" i="1" s="1"/>
  <c r="G1693" i="1" a="1"/>
  <c r="G1693" i="1" s="1"/>
  <c r="O1693" i="1" a="1"/>
  <c r="O1693" i="1" s="1"/>
  <c r="M1693" i="1" a="1"/>
  <c r="M1693" i="1" s="1"/>
  <c r="F1693" i="1" a="1"/>
  <c r="F1693" i="1" s="1"/>
  <c r="H1693" i="1" a="1"/>
  <c r="H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M2231" i="1" a="1"/>
  <c r="M2231" i="1"/>
  <c r="N2232" i="1" a="1"/>
  <c r="N2232" i="1" s="1"/>
  <c r="M2232" i="1" a="1"/>
  <c r="M2232" i="1"/>
  <c r="I2231" i="1" a="1"/>
  <c r="I2231" i="1" s="1"/>
  <c r="K2231" i="1" a="1"/>
  <c r="K2231" i="1" s="1"/>
  <c r="O2232" i="1" a="1"/>
  <c r="O2232" i="1" s="1"/>
  <c r="P2232" i="1" a="1"/>
  <c r="P2232" i="1" s="1"/>
  <c r="G2232" i="1" a="1"/>
  <c r="G2232" i="1" s="1"/>
  <c r="J2230" i="1" a="1"/>
  <c r="J2230" i="1" s="1"/>
  <c r="L2232" i="1" a="1"/>
  <c r="L2232" i="1" s="1"/>
  <c r="H2232" i="1" a="1"/>
  <c r="H2232" i="1" s="1"/>
  <c r="H2231" i="1" a="1"/>
  <c r="H2231" i="1" s="1"/>
  <c r="L2231" i="1" a="1"/>
  <c r="L2231" i="1" s="1"/>
  <c r="K2232" i="1" a="1"/>
  <c r="K2232" i="1"/>
  <c r="J2232" i="1" a="1"/>
  <c r="J2232" i="1"/>
  <c r="P2231" i="1" a="1"/>
  <c r="P2231" i="1" s="1"/>
  <c r="N2231" i="1" a="1"/>
  <c r="N2231" i="1"/>
  <c r="F2231" i="1" a="1"/>
  <c r="F2231" i="1" s="1"/>
  <c r="G2231" i="1" a="1"/>
  <c r="G2231" i="1" s="1"/>
  <c r="Q2230" i="1" a="1"/>
  <c r="Q2230" i="1" s="1"/>
  <c r="Q2232" i="1" a="1"/>
  <c r="Q2232" i="1" s="1"/>
  <c r="F2232" i="1" a="1"/>
  <c r="F2232" i="1" s="1"/>
  <c r="J2231" i="1" a="1"/>
  <c r="J2231" i="1" s="1"/>
  <c r="M2230" i="1" a="1"/>
  <c r="M2230" i="1" s="1"/>
  <c r="O2231" i="1" a="1"/>
  <c r="O2231" i="1" s="1"/>
  <c r="Q2231" i="1" a="1"/>
  <c r="Q2231" i="1" s="1"/>
  <c r="I2232" i="1" a="1"/>
  <c r="I2232" i="1" s="1"/>
  <c r="N2229" i="1" a="1"/>
  <c r="N2229" i="1" s="1"/>
  <c r="N2230" i="1" s="1" a="1"/>
  <c r="N2230" i="1" s="1"/>
  <c r="I2229" i="1" a="1"/>
  <c r="I2229" i="1"/>
  <c r="L2229" i="1" a="1"/>
  <c r="L2229" i="1" s="1"/>
  <c r="L2230" i="1" s="1" a="1"/>
  <c r="L2230" i="1" s="1"/>
  <c r="P2229" i="1" a="1"/>
  <c r="P2229" i="1"/>
  <c r="P2230" i="1" s="1" a="1"/>
  <c r="P2230" i="1" s="1"/>
  <c r="Q2229" i="1" a="1"/>
  <c r="Q2229" i="1" s="1"/>
  <c r="M2229" i="1" a="1"/>
  <c r="M2229" i="1" s="1"/>
  <c r="J2229" i="1" a="1"/>
  <c r="J2229" i="1"/>
  <c r="I2230" i="1" a="1"/>
  <c r="I2230" i="1" s="1"/>
  <c r="H2229" i="1" a="1"/>
  <c r="H2229" i="1" s="1"/>
  <c r="H2230" i="1" s="1" a="1"/>
  <c r="H2230" i="1" s="1"/>
  <c r="O2229" i="1" a="1"/>
  <c r="O2229" i="1" s="1"/>
  <c r="O2230" i="1" s="1" a="1"/>
  <c r="O2230" i="1" s="1"/>
  <c r="K2229" i="1" a="1"/>
  <c r="K2229" i="1" s="1"/>
  <c r="K2230" i="1" s="1" a="1"/>
  <c r="K2230" i="1" s="1"/>
  <c r="I1179" i="1" a="1"/>
  <c r="I1179" i="1"/>
  <c r="J1179" i="1" a="1"/>
  <c r="J1179" i="1" s="1"/>
  <c r="O1178" i="1" a="1"/>
  <c r="O1178" i="1" s="1"/>
  <c r="N1179" i="1" a="1"/>
  <c r="N1179" i="1"/>
  <c r="N1178" i="1" a="1"/>
  <c r="N1178" i="1" s="1"/>
  <c r="F1179" i="1" a="1"/>
  <c r="F1179" i="1" s="1"/>
  <c r="L1179" i="1" a="1"/>
  <c r="L1179" i="1"/>
  <c r="N1185" i="1" a="1"/>
  <c r="N1185" i="1" s="1"/>
  <c r="I1185" i="1" a="1"/>
  <c r="I1185" i="1" s="1"/>
  <c r="O1179" i="1" a="1"/>
  <c r="O1179" i="1" s="1"/>
  <c r="M1179" i="1" a="1"/>
  <c r="M1179" i="1"/>
  <c r="M1185" i="1" a="1"/>
  <c r="M1185" i="1" s="1"/>
  <c r="K1179" i="1" a="1"/>
  <c r="K1179" i="1" s="1"/>
  <c r="L1185" i="1" a="1"/>
  <c r="L1185" i="1" s="1"/>
  <c r="K1185" i="1" a="1"/>
  <c r="K1185" i="1" s="1"/>
  <c r="J1185" i="1" a="1"/>
  <c r="J1185" i="1" s="1"/>
  <c r="H1185" i="1" a="1"/>
  <c r="H1185" i="1" s="1"/>
  <c r="H1179" i="1" a="1"/>
  <c r="H1179" i="1" s="1"/>
  <c r="G1185" i="1" a="1"/>
  <c r="G1185" i="1" s="1"/>
  <c r="P1179" i="1" a="1"/>
  <c r="P1179" i="1" s="1"/>
  <c r="F1185" i="1" a="1"/>
  <c r="F1185" i="1" s="1"/>
  <c r="Q1178" i="1" a="1"/>
  <c r="Q1178" i="1" s="1"/>
  <c r="Q1179" i="1" a="1"/>
  <c r="Q1179" i="1" s="1"/>
  <c r="G1179" i="1" a="1"/>
  <c r="G1179" i="1" s="1"/>
  <c r="P1178" i="1" a="1"/>
  <c r="P1178" i="1"/>
  <c r="I1175" i="1" a="1"/>
  <c r="I1175" i="1" s="1"/>
  <c r="Q1175" i="1" a="1"/>
  <c r="Q1175" i="1" s="1"/>
  <c r="M1177" i="1" a="1"/>
  <c r="M1177" i="1" s="1"/>
  <c r="J1176" i="1" a="1"/>
  <c r="J1176" i="1"/>
  <c r="G1175" i="1" a="1"/>
  <c r="G1175" i="1" s="1"/>
  <c r="K1175" i="1" a="1"/>
  <c r="K1175" i="1"/>
  <c r="H1175" i="1" a="1"/>
  <c r="H1175" i="1"/>
  <c r="H1177" i="1" a="1"/>
  <c r="H1177" i="1" s="1"/>
  <c r="M1175" i="1" a="1"/>
  <c r="M1175" i="1" s="1"/>
  <c r="G1177" i="1" a="1"/>
  <c r="G1177" i="1"/>
  <c r="Q1176" i="1" a="1"/>
  <c r="Q1176" i="1" s="1"/>
  <c r="N1175" i="1" a="1"/>
  <c r="N1175" i="1" s="1"/>
  <c r="F1177" i="1" a="1"/>
  <c r="F1177" i="1" s="1"/>
  <c r="H1176" i="1" a="1"/>
  <c r="H1176" i="1" s="1"/>
  <c r="N1176" i="1" a="1"/>
  <c r="N1176" i="1"/>
  <c r="G1176" i="1" a="1"/>
  <c r="G1176" i="1" s="1"/>
  <c r="P1175" i="1" a="1"/>
  <c r="P1175" i="1"/>
  <c r="O1175" i="1" a="1"/>
  <c r="O1175" i="1" s="1"/>
  <c r="M1178" i="1" a="1"/>
  <c r="M1178" i="1"/>
  <c r="L1178" i="1" a="1"/>
  <c r="L1178" i="1" s="1"/>
  <c r="F1178" i="1" a="1"/>
  <c r="F1178" i="1"/>
  <c r="H1178" i="1" a="1"/>
  <c r="H1178" i="1" s="1"/>
  <c r="F1176" i="1" a="1"/>
  <c r="F1176" i="1" s="1"/>
  <c r="L1175" i="1" a="1"/>
  <c r="L1175" i="1" s="1"/>
  <c r="Q1177" i="1" a="1"/>
  <c r="Q1177" i="1" s="1"/>
  <c r="O1177" i="1" a="1"/>
  <c r="O1177" i="1" s="1"/>
  <c r="I1177" i="1" a="1"/>
  <c r="I1177" i="1" s="1"/>
  <c r="P1176" i="1" a="1"/>
  <c r="P1176" i="1"/>
  <c r="K1178" i="1" a="1"/>
  <c r="K1178" i="1" s="1"/>
  <c r="J1177" i="1" a="1"/>
  <c r="J1177" i="1" s="1"/>
  <c r="M1176" i="1" a="1"/>
  <c r="M1176" i="1"/>
  <c r="L1176" i="1" a="1"/>
  <c r="L1176" i="1"/>
  <c r="J1178" i="1" a="1"/>
  <c r="J1178" i="1"/>
  <c r="I1178" i="1" a="1"/>
  <c r="I1178" i="1"/>
  <c r="K1177" i="1" a="1"/>
  <c r="K1177" i="1" s="1"/>
  <c r="I1176" i="1" a="1"/>
  <c r="I1176" i="1" s="1"/>
  <c r="G1178" i="1" a="1"/>
  <c r="G1178" i="1" s="1"/>
  <c r="P1177" i="1" a="1"/>
  <c r="P1177" i="1"/>
  <c r="K1176" i="1" a="1"/>
  <c r="K1176" i="1" s="1"/>
  <c r="N1177" i="1" a="1"/>
  <c r="N1177" i="1" s="1"/>
  <c r="L1177" i="1" a="1"/>
  <c r="L1177" i="1" s="1"/>
  <c r="O1176" i="1" a="1"/>
  <c r="O1176" i="1"/>
  <c r="J1175" i="1" a="1"/>
  <c r="J1175" i="1"/>
  <c r="K1174" i="1" a="1"/>
  <c r="K1174" i="1" s="1"/>
  <c r="L1172" i="1" a="1"/>
  <c r="L1172" i="1" s="1"/>
  <c r="J1172" i="1" a="1"/>
  <c r="J1172" i="1"/>
  <c r="O1171" i="1" a="1"/>
  <c r="O1171" i="1" s="1"/>
  <c r="I1174" i="1" a="1"/>
  <c r="I1174" i="1"/>
  <c r="G1173" i="1" a="1"/>
  <c r="G1173" i="1" s="1"/>
  <c r="O1173" i="1" a="1"/>
  <c r="O1173" i="1" s="1"/>
  <c r="Q1172" i="1" a="1"/>
  <c r="Q1172" i="1" s="1"/>
  <c r="J1173" i="1" a="1"/>
  <c r="J1173" i="1" s="1"/>
  <c r="O1172" i="1" a="1"/>
  <c r="O1172" i="1" s="1"/>
  <c r="P1171" i="1" a="1"/>
  <c r="P1171" i="1" s="1"/>
  <c r="I1173" i="1" a="1"/>
  <c r="I1173" i="1" s="1"/>
  <c r="F1173" i="1" a="1"/>
  <c r="F1173" i="1"/>
  <c r="P1172" i="1" a="1"/>
  <c r="P1172" i="1" s="1"/>
  <c r="H1174" i="1" a="1"/>
  <c r="H1174" i="1" s="1"/>
  <c r="P1173" i="1" a="1"/>
  <c r="P1173" i="1"/>
  <c r="M1172" i="1" a="1"/>
  <c r="M1172" i="1"/>
  <c r="G1172" i="1" a="1"/>
  <c r="G1172" i="1"/>
  <c r="I1171" i="1" a="1"/>
  <c r="I1171" i="1" s="1"/>
  <c r="L1171" i="1" a="1"/>
  <c r="L1171" i="1" s="1"/>
  <c r="M1171" i="1" a="1"/>
  <c r="M1171" i="1" s="1"/>
  <c r="G1174" i="1" a="1"/>
  <c r="G1174" i="1" s="1"/>
  <c r="Q1171" i="1" a="1"/>
  <c r="Q1171" i="1"/>
  <c r="N1171" i="1" a="1"/>
  <c r="N1171" i="1" s="1"/>
  <c r="F1175" i="1" a="1"/>
  <c r="F1175" i="1" s="1"/>
  <c r="Q1174" i="1" a="1"/>
  <c r="Q1174" i="1" s="1"/>
  <c r="P1174" i="1" a="1"/>
  <c r="P1174" i="1" s="1"/>
  <c r="H1172" i="1" a="1"/>
  <c r="H1172" i="1"/>
  <c r="I1172" i="1" a="1"/>
  <c r="I1172" i="1" s="1"/>
  <c r="F1174" i="1" a="1"/>
  <c r="F1174" i="1" s="1"/>
  <c r="N1172" i="1" a="1"/>
  <c r="N1172" i="1" s="1"/>
  <c r="K1171" i="1" a="1"/>
  <c r="K1171" i="1" s="1"/>
  <c r="O1174" i="1" a="1"/>
  <c r="O1174" i="1"/>
  <c r="J1174" i="1" a="1"/>
  <c r="J1174" i="1" s="1"/>
  <c r="N1173" i="1" a="1"/>
  <c r="N1173" i="1" s="1"/>
  <c r="K1172" i="1" a="1"/>
  <c r="K1172" i="1" s="1"/>
  <c r="M1173" i="1" a="1"/>
  <c r="M1173" i="1"/>
  <c r="L1173" i="1" a="1"/>
  <c r="L1173" i="1" s="1"/>
  <c r="N1174" i="1" a="1"/>
  <c r="N1174" i="1" s="1"/>
  <c r="F1172" i="1" a="1"/>
  <c r="F1172" i="1" s="1"/>
  <c r="J1171" i="1" a="1"/>
  <c r="J1171" i="1"/>
  <c r="M1174" i="1" a="1"/>
  <c r="M1174" i="1"/>
  <c r="L1174" i="1" a="1"/>
  <c r="L1174" i="1" s="1"/>
  <c r="Q1173" i="1" a="1"/>
  <c r="Q1173" i="1"/>
  <c r="K1173" i="1" a="1"/>
  <c r="K1173" i="1" s="1"/>
  <c r="H1173" i="1" a="1"/>
  <c r="H1173" i="1"/>
  <c r="H1171" i="1" a="1"/>
  <c r="H1171" i="1"/>
  <c r="J1170" i="1" a="1"/>
  <c r="J1170" i="1"/>
  <c r="F1170" i="1" a="1"/>
  <c r="F1170" i="1" s="1"/>
  <c r="P1169" i="1" a="1"/>
  <c r="P1169" i="1" s="1"/>
  <c r="K1168" i="1" a="1"/>
  <c r="K1168" i="1" s="1"/>
  <c r="G1167" i="1" a="1"/>
  <c r="G1167" i="1" s="1"/>
  <c r="O1167" i="1" a="1"/>
  <c r="O1167" i="1" s="1"/>
  <c r="Q1166" i="1" a="1"/>
  <c r="Q1166" i="1" s="1"/>
  <c r="K1167" i="1" a="1"/>
  <c r="K1167" i="1"/>
  <c r="J1167" i="1" a="1"/>
  <c r="J1167" i="1" s="1"/>
  <c r="L1169" i="1" a="1"/>
  <c r="L1169" i="1"/>
  <c r="M1167" i="1" a="1"/>
  <c r="M1167" i="1" s="1"/>
  <c r="G1171" i="1" a="1"/>
  <c r="G1171" i="1"/>
  <c r="F1171" i="1" a="1"/>
  <c r="F1171" i="1" s="1"/>
  <c r="O1169" i="1" a="1"/>
  <c r="O1169" i="1"/>
  <c r="K1169" i="1" a="1"/>
  <c r="K1169" i="1" s="1"/>
  <c r="N1167" i="1" a="1"/>
  <c r="N1167" i="1" s="1"/>
  <c r="P1167" i="1" a="1"/>
  <c r="P1167" i="1" s="1"/>
  <c r="Q1170" i="1" a="1"/>
  <c r="Q1170" i="1" s="1"/>
  <c r="O1170" i="1" a="1"/>
  <c r="O1170" i="1" s="1"/>
  <c r="I1170" i="1" a="1"/>
  <c r="I1170" i="1" s="1"/>
  <c r="J1169" i="1" a="1"/>
  <c r="J1169" i="1" s="1"/>
  <c r="H1168" i="1" a="1"/>
  <c r="H1168" i="1"/>
  <c r="M1170" i="1" a="1"/>
  <c r="M1170" i="1"/>
  <c r="P1166" i="1" a="1"/>
  <c r="P1166" i="1" s="1"/>
  <c r="O1166" i="1" a="1"/>
  <c r="O1166" i="1" s="1"/>
  <c r="L1170" i="1" a="1"/>
  <c r="L1170" i="1"/>
  <c r="L1168" i="1" a="1"/>
  <c r="L1168" i="1"/>
  <c r="F1167" i="1" a="1"/>
  <c r="F1167" i="1"/>
  <c r="H1169" i="1" a="1"/>
  <c r="H1169" i="1"/>
  <c r="G1170" i="1" a="1"/>
  <c r="G1170" i="1" s="1"/>
  <c r="M1169" i="1" a="1"/>
  <c r="M1169" i="1" s="1"/>
  <c r="I1169" i="1" a="1"/>
  <c r="I1169" i="1" s="1"/>
  <c r="Q1169" i="1" a="1"/>
  <c r="Q1169" i="1" s="1"/>
  <c r="K1170" i="1" a="1"/>
  <c r="K1170" i="1" s="1"/>
  <c r="H1170" i="1" a="1"/>
  <c r="H1170" i="1" s="1"/>
  <c r="N1168" i="1" a="1"/>
  <c r="N1168" i="1"/>
  <c r="G1168" i="1" a="1"/>
  <c r="G1168" i="1" s="1"/>
  <c r="O1168" i="1" a="1"/>
  <c r="O1168" i="1"/>
  <c r="N1169" i="1" a="1"/>
  <c r="N1169" i="1" s="1"/>
  <c r="I1168" i="1" a="1"/>
  <c r="I1168" i="1" s="1"/>
  <c r="Q1167" i="1" a="1"/>
  <c r="Q1167" i="1"/>
  <c r="J1168" i="1" a="1"/>
  <c r="J1168" i="1" s="1"/>
  <c r="G1169" i="1" a="1"/>
  <c r="G1169" i="1"/>
  <c r="L1167" i="1" a="1"/>
  <c r="L1167" i="1" s="1"/>
  <c r="P1168" i="1" a="1"/>
  <c r="P1168" i="1" s="1"/>
  <c r="F1168" i="1" a="1"/>
  <c r="F1168" i="1"/>
  <c r="I1167" i="1" a="1"/>
  <c r="I1167" i="1" s="1"/>
  <c r="F1169" i="1" a="1"/>
  <c r="F1169" i="1" s="1"/>
  <c r="H1167" i="1" a="1"/>
  <c r="H1167" i="1" s="1"/>
  <c r="Q1168" i="1" a="1"/>
  <c r="Q1168" i="1" s="1"/>
  <c r="M1168" i="1" a="1"/>
  <c r="M1168" i="1"/>
  <c r="P1170" i="1" a="1"/>
  <c r="P1170" i="1" s="1"/>
  <c r="N1170" i="1" a="1"/>
  <c r="N1170" i="1"/>
  <c r="P1164" i="1" a="1"/>
  <c r="P1164" i="1" s="1"/>
  <c r="K1163" i="1" a="1"/>
  <c r="K1163" i="1" s="1"/>
  <c r="H1164" i="1" a="1"/>
  <c r="H1164" i="1"/>
  <c r="P1162" i="1" a="1"/>
  <c r="P1162" i="1" s="1"/>
  <c r="J1166" i="1" a="1"/>
  <c r="J1166" i="1" s="1"/>
  <c r="G1166" i="1" a="1"/>
  <c r="G1166" i="1" s="1"/>
  <c r="O1164" i="1" a="1"/>
  <c r="O1164" i="1"/>
  <c r="G1163" i="1" a="1"/>
  <c r="G1163" i="1" s="1"/>
  <c r="F1166" i="1" a="1"/>
  <c r="F1166" i="1" s="1"/>
  <c r="N1166" i="1" a="1"/>
  <c r="N1166" i="1" s="1"/>
  <c r="M1166" i="1" a="1"/>
  <c r="M1166" i="1"/>
  <c r="L1166" i="1" a="1"/>
  <c r="L1166" i="1" s="1"/>
  <c r="K1166" i="1" a="1"/>
  <c r="K1166" i="1"/>
  <c r="G1165" i="1" a="1"/>
  <c r="G1165" i="1" s="1"/>
  <c r="O1163" i="1" a="1"/>
  <c r="O1163" i="1"/>
  <c r="N1165" i="1" a="1"/>
  <c r="N1165" i="1"/>
  <c r="H1165" i="1" a="1"/>
  <c r="H1165" i="1" s="1"/>
  <c r="F1165" i="1" a="1"/>
  <c r="F1165" i="1"/>
  <c r="I1165" i="1" a="1"/>
  <c r="I1165" i="1" s="1"/>
  <c r="L1164" i="1" a="1"/>
  <c r="L1164" i="1" s="1"/>
  <c r="M1163" i="1" a="1"/>
  <c r="M1163" i="1" s="1"/>
  <c r="Q1162" i="1" a="1"/>
  <c r="Q1162" i="1" s="1"/>
  <c r="Q1163" i="1" a="1"/>
  <c r="Q1163" i="1" s="1"/>
  <c r="I1164" i="1" a="1"/>
  <c r="I1164" i="1" s="1"/>
  <c r="I1166" i="1" a="1"/>
  <c r="I1166" i="1"/>
  <c r="H1166" i="1" a="1"/>
  <c r="H1166" i="1"/>
  <c r="Q1165" i="1" a="1"/>
  <c r="Q1165" i="1"/>
  <c r="P1165" i="1" a="1"/>
  <c r="P1165" i="1" s="1"/>
  <c r="F1164" i="1" a="1"/>
  <c r="F1164" i="1"/>
  <c r="I1163" i="1" a="1"/>
  <c r="I1163" i="1" s="1"/>
  <c r="H1163" i="1" a="1"/>
  <c r="H1163" i="1"/>
  <c r="O1165" i="1" a="1"/>
  <c r="O1165" i="1"/>
  <c r="M1165" i="1" a="1"/>
  <c r="M1165" i="1" s="1"/>
  <c r="K1165" i="1" a="1"/>
  <c r="K1165" i="1" s="1"/>
  <c r="L1165" i="1" a="1"/>
  <c r="L1165" i="1"/>
  <c r="J1165" i="1" a="1"/>
  <c r="J1165" i="1" s="1"/>
  <c r="Q1164" i="1" a="1"/>
  <c r="Q1164" i="1" s="1"/>
  <c r="N1164" i="1" a="1"/>
  <c r="N1164" i="1" s="1"/>
  <c r="G1164" i="1" a="1"/>
  <c r="G1164" i="1" s="1"/>
  <c r="M1164" i="1" a="1"/>
  <c r="M1164" i="1"/>
  <c r="P1163" i="1" a="1"/>
  <c r="P1163" i="1" s="1"/>
  <c r="L1163" i="1" a="1"/>
  <c r="L1163" i="1"/>
  <c r="K1164" i="1" a="1"/>
  <c r="K1164" i="1" s="1"/>
  <c r="J1164" i="1" a="1"/>
  <c r="J1164" i="1"/>
  <c r="N1163" i="1" a="1"/>
  <c r="N1163" i="1" s="1"/>
  <c r="J1163" i="1" a="1"/>
  <c r="J1163" i="1"/>
  <c r="F1163" i="1" a="1"/>
  <c r="F1163" i="1" s="1"/>
  <c r="O1155" i="1" a="1"/>
  <c r="O1155" i="1" s="1"/>
  <c r="L1156" i="1" a="1"/>
  <c r="L1156" i="1"/>
  <c r="M1155" i="1" a="1"/>
  <c r="M1155" i="1" s="1"/>
  <c r="O1162" i="1" a="1"/>
  <c r="O1162" i="1" s="1"/>
  <c r="N1162" i="1" a="1"/>
  <c r="N1162" i="1" s="1"/>
  <c r="N1155" i="1" a="1"/>
  <c r="N1155" i="1"/>
  <c r="I1162" i="1" a="1"/>
  <c r="I1162" i="1"/>
  <c r="K1156" i="1" a="1"/>
  <c r="K1156" i="1"/>
  <c r="H1156" i="1" a="1"/>
  <c r="H1156" i="1" s="1"/>
  <c r="M1162" i="1" a="1"/>
  <c r="M1162" i="1" s="1"/>
  <c r="L1162" i="1" a="1"/>
  <c r="L1162" i="1"/>
  <c r="K1162" i="1" a="1"/>
  <c r="K1162" i="1"/>
  <c r="J1162" i="1" a="1"/>
  <c r="J1162" i="1"/>
  <c r="H1162" i="1" a="1"/>
  <c r="H1162" i="1" s="1"/>
  <c r="P1156" i="1" a="1"/>
  <c r="P1156" i="1" s="1"/>
  <c r="J1156" i="1" a="1"/>
  <c r="J1156" i="1"/>
  <c r="Q1156" i="1" a="1"/>
  <c r="Q1156" i="1" s="1"/>
  <c r="N1156" i="1" a="1"/>
  <c r="N1156" i="1" s="1"/>
  <c r="G1162" i="1" a="1"/>
  <c r="G1162" i="1" s="1"/>
  <c r="F1162" i="1" a="1"/>
  <c r="F1162" i="1" s="1"/>
  <c r="F1156" i="1" a="1"/>
  <c r="F1156" i="1"/>
  <c r="M1156" i="1" a="1"/>
  <c r="M1156" i="1" s="1"/>
  <c r="I1156" i="1" a="1"/>
  <c r="I1156" i="1" s="1"/>
  <c r="Q1155" i="1" a="1"/>
  <c r="Q1155" i="1" s="1"/>
  <c r="O1156" i="1" a="1"/>
  <c r="O1156" i="1" s="1"/>
  <c r="P1155" i="1" a="1"/>
  <c r="P1155" i="1"/>
  <c r="G1156" i="1" a="1"/>
  <c r="G1156" i="1" s="1"/>
  <c r="M1154" i="1" a="1"/>
  <c r="M1154" i="1" s="1"/>
  <c r="K1154" i="1" a="1"/>
  <c r="K1154" i="1" s="1"/>
  <c r="G1154" i="1" a="1"/>
  <c r="G1154" i="1" s="1"/>
  <c r="I1154" i="1" a="1"/>
  <c r="I1154" i="1" s="1"/>
  <c r="L1155" i="1" a="1"/>
  <c r="L1155" i="1" s="1"/>
  <c r="I1155" i="1" a="1"/>
  <c r="I1155" i="1" s="1"/>
  <c r="O1154" i="1" a="1"/>
  <c r="O1154" i="1"/>
  <c r="K1155" i="1" a="1"/>
  <c r="K1155" i="1" s="1"/>
  <c r="Q1154" i="1" a="1"/>
  <c r="Q1154" i="1"/>
  <c r="P1154" i="1" a="1"/>
  <c r="P1154" i="1" s="1"/>
  <c r="N1154" i="1" a="1"/>
  <c r="N1154" i="1" s="1"/>
  <c r="J1154" i="1" a="1"/>
  <c r="J1154" i="1" s="1"/>
  <c r="J1155" i="1" a="1"/>
  <c r="J1155" i="1"/>
  <c r="H1155" i="1" a="1"/>
  <c r="H1155" i="1"/>
  <c r="G1155" i="1" a="1"/>
  <c r="G1155" i="1" s="1"/>
  <c r="H1154" i="1" a="1"/>
  <c r="H1154" i="1" s="1"/>
  <c r="F1155" i="1" a="1"/>
  <c r="F1155" i="1" s="1"/>
  <c r="L1154" i="1" a="1"/>
  <c r="L1154" i="1" s="1"/>
  <c r="Q1149" i="1" a="1"/>
  <c r="Q1149" i="1" s="1"/>
  <c r="M1149" i="1" a="1"/>
  <c r="M1149" i="1" s="1"/>
  <c r="Q1148" i="1" a="1"/>
  <c r="Q1148" i="1" s="1"/>
  <c r="L1148" i="1" a="1"/>
  <c r="L1148" i="1"/>
  <c r="P1148" i="1" a="1"/>
  <c r="P1148" i="1" s="1"/>
  <c r="O1148" i="1" a="1"/>
  <c r="O1148" i="1"/>
  <c r="F1149" i="1" a="1"/>
  <c r="F1149" i="1" s="1"/>
  <c r="Q1153" i="1" a="1"/>
  <c r="Q1153" i="1" s="1"/>
  <c r="L1149" i="1" a="1"/>
  <c r="L1149" i="1"/>
  <c r="N1148" i="1" a="1"/>
  <c r="N1148" i="1"/>
  <c r="I1153" i="1" a="1"/>
  <c r="I1153" i="1" s="1"/>
  <c r="F1153" i="1" a="1"/>
  <c r="F1153" i="1" s="1"/>
  <c r="G1150" i="1" a="1"/>
  <c r="G1150" i="1" s="1"/>
  <c r="F1150" i="1" a="1"/>
  <c r="F1150" i="1" s="1"/>
  <c r="K1149" i="1" a="1"/>
  <c r="K1149" i="1" s="1"/>
  <c r="H1150" i="1" a="1"/>
  <c r="H1150" i="1" s="1"/>
  <c r="K1150" i="1" a="1"/>
  <c r="K1150" i="1" s="1"/>
  <c r="F1154" i="1" a="1"/>
  <c r="F1154" i="1"/>
  <c r="P1153" i="1" a="1"/>
  <c r="P1153" i="1"/>
  <c r="O1153" i="1" a="1"/>
  <c r="O1153" i="1"/>
  <c r="I1150" i="1" a="1"/>
  <c r="I1150" i="1"/>
  <c r="M1148" i="1" a="1"/>
  <c r="M1148" i="1"/>
  <c r="M1153" i="1" a="1"/>
  <c r="M1153" i="1" s="1"/>
  <c r="H1149" i="1" a="1"/>
  <c r="H1149" i="1"/>
  <c r="N1149" i="1" a="1"/>
  <c r="N1149" i="1" s="1"/>
  <c r="J1149" i="1" a="1"/>
  <c r="J1149" i="1" s="1"/>
  <c r="N1153" i="1" a="1"/>
  <c r="N1153" i="1" s="1"/>
  <c r="L1153" i="1" a="1"/>
  <c r="L1153" i="1" s="1"/>
  <c r="N1150" i="1" a="1"/>
  <c r="N1150" i="1" s="1"/>
  <c r="K1153" i="1" a="1"/>
  <c r="K1153" i="1" s="1"/>
  <c r="J1153" i="1" a="1"/>
  <c r="J1153" i="1" s="1"/>
  <c r="H1153" i="1" a="1"/>
  <c r="H1153" i="1" s="1"/>
  <c r="G1153" i="1" a="1"/>
  <c r="G1153" i="1"/>
  <c r="M1150" i="1" a="1"/>
  <c r="M1150" i="1" s="1"/>
  <c r="J1150" i="1" a="1"/>
  <c r="J1150" i="1"/>
  <c r="Q1150" i="1" a="1"/>
  <c r="Q1150" i="1" s="1"/>
  <c r="G1149" i="1" a="1"/>
  <c r="G1149" i="1"/>
  <c r="P1150" i="1" a="1"/>
  <c r="P1150" i="1" s="1"/>
  <c r="O1149" i="1" a="1"/>
  <c r="O1149" i="1" s="1"/>
  <c r="I1149" i="1" a="1"/>
  <c r="I1149" i="1" s="1"/>
  <c r="O1150" i="1" a="1"/>
  <c r="O1150" i="1" s="1"/>
  <c r="L1150" i="1" a="1"/>
  <c r="L1150" i="1" s="1"/>
  <c r="P1149" i="1" a="1"/>
  <c r="P1149" i="1" s="1"/>
  <c r="O1147" i="1" a="1"/>
  <c r="O1147" i="1" s="1"/>
  <c r="Q1146" i="1" a="1"/>
  <c r="Q1146" i="1"/>
  <c r="M1146" i="1" a="1"/>
  <c r="M1146" i="1"/>
  <c r="K1148" i="1" a="1"/>
  <c r="K1148" i="1"/>
  <c r="H1148" i="1" a="1"/>
  <c r="H1148" i="1"/>
  <c r="G1148" i="1" a="1"/>
  <c r="G1148" i="1" s="1"/>
  <c r="Q1147" i="1" a="1"/>
  <c r="Q1147" i="1" s="1"/>
  <c r="K1147" i="1" a="1"/>
  <c r="K1147" i="1"/>
  <c r="L1147" i="1" a="1"/>
  <c r="L1147" i="1"/>
  <c r="J1147" i="1" a="1"/>
  <c r="J1147" i="1" s="1"/>
  <c r="F1147" i="1" a="1"/>
  <c r="F1147" i="1" s="1"/>
  <c r="M1147" i="1" a="1"/>
  <c r="M1147" i="1" s="1"/>
  <c r="I1147" i="1" a="1"/>
  <c r="I1147" i="1" s="1"/>
  <c r="H1147" i="1" a="1"/>
  <c r="H1147" i="1" s="1"/>
  <c r="G1147" i="1" a="1"/>
  <c r="G1147" i="1" s="1"/>
  <c r="N1146" i="1" a="1"/>
  <c r="N1146" i="1" s="1"/>
  <c r="N1147" i="1" a="1"/>
  <c r="N1147" i="1"/>
  <c r="P1146" i="1" a="1"/>
  <c r="P1146" i="1"/>
  <c r="O1146" i="1" a="1"/>
  <c r="O1146" i="1"/>
  <c r="F1148" i="1" a="1"/>
  <c r="F1148" i="1"/>
  <c r="P1147" i="1" a="1"/>
  <c r="P1147" i="1" s="1"/>
  <c r="J1148" i="1" a="1"/>
  <c r="J1148" i="1" s="1"/>
  <c r="I1148" i="1" a="1"/>
  <c r="I1148" i="1"/>
  <c r="Q1143" i="1" a="1"/>
  <c r="Q1143" i="1" s="1"/>
  <c r="K1146" i="1" a="1"/>
  <c r="K1146" i="1" s="1"/>
  <c r="I1146" i="1" a="1"/>
  <c r="I1146" i="1"/>
  <c r="N1145" i="1" a="1"/>
  <c r="N1145" i="1" s="1"/>
  <c r="I1144" i="1" a="1"/>
  <c r="I1144" i="1" s="1"/>
  <c r="H1144" i="1" a="1"/>
  <c r="H1144" i="1" s="1"/>
  <c r="L1144" i="1" a="1"/>
  <c r="L1144" i="1" s="1"/>
  <c r="M1143" i="1" a="1"/>
  <c r="M1143" i="1"/>
  <c r="H1146" i="1" a="1"/>
  <c r="H1146" i="1" s="1"/>
  <c r="G1146" i="1" a="1"/>
  <c r="G1146" i="1"/>
  <c r="P1145" i="1" a="1"/>
  <c r="P1145" i="1"/>
  <c r="O1145" i="1" a="1"/>
  <c r="O1145" i="1"/>
  <c r="F1144" i="1" a="1"/>
  <c r="F1144" i="1"/>
  <c r="L1145" i="1" a="1"/>
  <c r="L1145" i="1"/>
  <c r="I1145" i="1" a="1"/>
  <c r="I1145" i="1" s="1"/>
  <c r="H1145" i="1" a="1"/>
  <c r="H1145" i="1" s="1"/>
  <c r="F1145" i="1" a="1"/>
  <c r="F1145" i="1" s="1"/>
  <c r="Q1144" i="1" a="1"/>
  <c r="Q1144" i="1" s="1"/>
  <c r="G1145" i="1" a="1"/>
  <c r="G1145" i="1" s="1"/>
  <c r="J1144" i="1" a="1"/>
  <c r="J1144" i="1" s="1"/>
  <c r="G1144" i="1" a="1"/>
  <c r="G1144" i="1"/>
  <c r="K1143" i="1" a="1"/>
  <c r="K1143" i="1" s="1"/>
  <c r="N1143" i="1" a="1"/>
  <c r="N1143" i="1"/>
  <c r="J1143" i="1" a="1"/>
  <c r="J1143" i="1" s="1"/>
  <c r="M1144" i="1" a="1"/>
  <c r="M1144" i="1"/>
  <c r="L1146" i="1" a="1"/>
  <c r="L1146" i="1" s="1"/>
  <c r="J1146" i="1" a="1"/>
  <c r="J1146" i="1" s="1"/>
  <c r="P1144" i="1" a="1"/>
  <c r="P1144" i="1"/>
  <c r="F1146" i="1" a="1"/>
  <c r="F1146" i="1" s="1"/>
  <c r="Q1145" i="1" a="1"/>
  <c r="Q1145" i="1" s="1"/>
  <c r="M1145" i="1" a="1"/>
  <c r="M1145" i="1" s="1"/>
  <c r="K1145" i="1" a="1"/>
  <c r="K1145" i="1" s="1"/>
  <c r="I1143" i="1" a="1"/>
  <c r="I1143" i="1" s="1"/>
  <c r="O1143" i="1" a="1"/>
  <c r="O1143" i="1" s="1"/>
  <c r="J1145" i="1" a="1"/>
  <c r="J1145" i="1" s="1"/>
  <c r="N1144" i="1" a="1"/>
  <c r="N1144" i="1" s="1"/>
  <c r="P1143" i="1" a="1"/>
  <c r="P1143" i="1"/>
  <c r="K1144" i="1" a="1"/>
  <c r="K1144" i="1"/>
  <c r="L1143" i="1" a="1"/>
  <c r="L1143" i="1"/>
  <c r="O1144" i="1" a="1"/>
  <c r="O1144" i="1" s="1"/>
  <c r="G1143" i="1" a="1"/>
  <c r="G1143" i="1"/>
  <c r="F1143" i="1" a="1"/>
  <c r="F1143" i="1" s="1"/>
  <c r="P1142" i="1" a="1"/>
  <c r="P1142" i="1" s="1"/>
  <c r="N1142" i="1" a="1"/>
  <c r="N1142" i="1" s="1"/>
  <c r="Q1142" i="1" a="1"/>
  <c r="Q1142" i="1" s="1"/>
  <c r="O1142" i="1" a="1"/>
  <c r="O1142" i="1" s="1"/>
  <c r="M1142" i="1" a="1"/>
  <c r="M1142" i="1" s="1"/>
  <c r="L1142" i="1" a="1"/>
  <c r="L1142" i="1" s="1"/>
  <c r="H1143" i="1" a="1"/>
  <c r="H1143" i="1" s="1"/>
  <c r="I1142" i="1" a="1"/>
  <c r="I1142" i="1" s="1"/>
  <c r="F1142" i="1" a="1"/>
  <c r="F1142" i="1" s="1"/>
  <c r="K1140" i="1" a="1"/>
  <c r="K1140" i="1"/>
  <c r="Q1141" i="1" a="1"/>
  <c r="Q1141" i="1"/>
  <c r="O1141" i="1" a="1"/>
  <c r="O1141" i="1"/>
  <c r="P1141" i="1" a="1"/>
  <c r="P1141" i="1" s="1"/>
  <c r="K1141" i="1" a="1"/>
  <c r="K1141" i="1"/>
  <c r="M1141" i="1" a="1"/>
  <c r="M1141" i="1" s="1"/>
  <c r="N1141" i="1" a="1"/>
  <c r="N1141" i="1" s="1"/>
  <c r="P1139" i="1" a="1"/>
  <c r="P1139" i="1"/>
  <c r="I1141" i="1" a="1"/>
  <c r="I1141" i="1" s="1"/>
  <c r="H1141" i="1" a="1"/>
  <c r="H1141" i="1" s="1"/>
  <c r="G1141" i="1" a="1"/>
  <c r="G1141" i="1" s="1"/>
  <c r="Q1140" i="1" a="1"/>
  <c r="Q1140" i="1"/>
  <c r="O1140" i="1" a="1"/>
  <c r="O1140" i="1"/>
  <c r="H1140" i="1" a="1"/>
  <c r="H1140" i="1"/>
  <c r="J1140" i="1" a="1"/>
  <c r="J1140" i="1" s="1"/>
  <c r="I1140" i="1" a="1"/>
  <c r="I1140" i="1"/>
  <c r="G1140" i="1" a="1"/>
  <c r="G1140" i="1" s="1"/>
  <c r="L1141" i="1" a="1"/>
  <c r="L1141" i="1" s="1"/>
  <c r="K1142" i="1" a="1"/>
  <c r="K1142" i="1"/>
  <c r="J1141" i="1" a="1"/>
  <c r="J1141" i="1" s="1"/>
  <c r="F1141" i="1" a="1"/>
  <c r="F1141" i="1" s="1"/>
  <c r="N1140" i="1" a="1"/>
  <c r="N1140" i="1"/>
  <c r="L1140" i="1" a="1"/>
  <c r="L1140" i="1" s="1"/>
  <c r="F1140" i="1" a="1"/>
  <c r="F1140" i="1" s="1"/>
  <c r="Q1139" i="1" a="1"/>
  <c r="Q1139" i="1" s="1"/>
  <c r="J1142" i="1" a="1"/>
  <c r="J1142" i="1"/>
  <c r="G1142" i="1" a="1"/>
  <c r="G1142" i="1" s="1"/>
  <c r="H1142" i="1" a="1"/>
  <c r="H1142" i="1" s="1"/>
  <c r="P1140" i="1" a="1"/>
  <c r="P1140" i="1"/>
  <c r="O1139" i="1" a="1"/>
  <c r="O1139" i="1"/>
  <c r="M1140" i="1" a="1"/>
  <c r="M1140" i="1"/>
  <c r="J1139" i="1" a="1"/>
  <c r="J1139" i="1" s="1"/>
  <c r="I1139" i="1" a="1"/>
  <c r="I1139" i="1" s="1"/>
  <c r="G1139" i="1" a="1"/>
  <c r="G1139" i="1" s="1"/>
  <c r="L1138" i="1" a="1"/>
  <c r="L1138" i="1" s="1"/>
  <c r="H1139" i="1" a="1"/>
  <c r="H1139" i="1"/>
  <c r="N1138" i="1" a="1"/>
  <c r="N1138" i="1" s="1"/>
  <c r="K1138" i="1" a="1"/>
  <c r="K1138" i="1" s="1"/>
  <c r="H1138" i="1" a="1"/>
  <c r="H1138" i="1" s="1"/>
  <c r="G1138" i="1" a="1"/>
  <c r="G1138" i="1"/>
  <c r="F1138" i="1" a="1"/>
  <c r="F1138" i="1"/>
  <c r="L1139" i="1" a="1"/>
  <c r="L1139" i="1" s="1"/>
  <c r="F1139" i="1" a="1"/>
  <c r="F1139" i="1" s="1"/>
  <c r="K1139" i="1" a="1"/>
  <c r="K1139" i="1"/>
  <c r="Q1138" i="1" a="1"/>
  <c r="Q1138" i="1" s="1"/>
  <c r="M1138" i="1" a="1"/>
  <c r="M1138" i="1" s="1"/>
  <c r="P1138" i="1" a="1"/>
  <c r="P1138" i="1" s="1"/>
  <c r="J1138" i="1" a="1"/>
  <c r="J1138" i="1" s="1"/>
  <c r="O1138" i="1" a="1"/>
  <c r="O1138" i="1" s="1"/>
  <c r="N1139" i="1" a="1"/>
  <c r="N1139" i="1"/>
  <c r="I1138" i="1" a="1"/>
  <c r="I1138" i="1" s="1"/>
  <c r="M1139" i="1" a="1"/>
  <c r="M1139" i="1" s="1"/>
  <c r="N2226" i="1" a="1"/>
  <c r="N2226" i="1" s="1"/>
  <c r="K2226" i="1" a="1"/>
  <c r="K2226" i="1" s="1"/>
  <c r="J2226" i="1" a="1"/>
  <c r="J2226" i="1"/>
  <c r="F2227" i="1" a="1"/>
  <c r="F2227" i="1" s="1"/>
  <c r="M2226" i="1" a="1"/>
  <c r="M2226" i="1"/>
  <c r="L2226" i="1" a="1"/>
  <c r="L2226" i="1" s="1"/>
  <c r="G2228" i="1" a="1"/>
  <c r="G2228" i="1"/>
  <c r="G2229" i="1" a="1"/>
  <c r="G2229" i="1" s="1"/>
  <c r="G2230" i="1" s="1" a="1"/>
  <c r="G2230" i="1" s="1"/>
  <c r="M2228" i="1" a="1"/>
  <c r="M2228" i="1"/>
  <c r="J2227" i="1" a="1"/>
  <c r="J2227" i="1" s="1"/>
  <c r="Q2226" i="1" a="1"/>
  <c r="Q2226" i="1" s="1"/>
  <c r="I2226" i="1" a="1"/>
  <c r="I2226" i="1"/>
  <c r="O2226" i="1" a="1"/>
  <c r="O2226" i="1" s="1"/>
  <c r="J2228" i="1" a="1"/>
  <c r="J2228" i="1" s="1"/>
  <c r="F2228" i="1" a="1"/>
  <c r="F2228" i="1" s="1"/>
  <c r="K2227" i="1" a="1"/>
  <c r="K2227" i="1"/>
  <c r="H2227" i="1" a="1"/>
  <c r="H2227" i="1" s="1"/>
  <c r="F2229" i="1" a="1"/>
  <c r="F2229" i="1" s="1"/>
  <c r="F2230" i="1" s="1" a="1"/>
  <c r="F2230" i="1" s="1"/>
  <c r="L2227" i="1" a="1"/>
  <c r="L2227" i="1" s="1"/>
  <c r="L2228" i="1" s="1" a="1"/>
  <c r="L2228" i="1" s="1"/>
  <c r="P2227" i="1" a="1"/>
  <c r="P2227" i="1" s="1"/>
  <c r="P2228" i="1" s="1" a="1"/>
  <c r="P2228" i="1" s="1"/>
  <c r="K2228" i="1" a="1"/>
  <c r="K2228" i="1"/>
  <c r="H2228" i="1" a="1"/>
  <c r="H2228" i="1" s="1"/>
  <c r="Q2227" i="1" a="1"/>
  <c r="Q2227" i="1" s="1"/>
  <c r="Q2228" i="1" s="1" a="1"/>
  <c r="Q2228" i="1" s="1"/>
  <c r="O2227" i="1" a="1"/>
  <c r="O2227" i="1"/>
  <c r="O2228" i="1" s="1" a="1"/>
  <c r="O2228" i="1" s="1"/>
  <c r="N2227" i="1" a="1"/>
  <c r="N2227" i="1"/>
  <c r="N2228" i="1" s="1" a="1"/>
  <c r="N2228" i="1" s="1"/>
  <c r="M2227" i="1" a="1"/>
  <c r="M2227" i="1" s="1"/>
  <c r="I2227" i="1" a="1"/>
  <c r="I2227" i="1" s="1"/>
  <c r="I2228" i="1" s="1" a="1"/>
  <c r="I2228" i="1" s="1"/>
  <c r="G2227" i="1" a="1"/>
  <c r="G2227" i="1"/>
  <c r="P2226" i="1" a="1"/>
  <c r="P2226" i="1" s="1"/>
  <c r="Q2224" i="1" a="1"/>
  <c r="Q2224" i="1" s="1"/>
  <c r="Q2225" i="1" s="1" a="1"/>
  <c r="Q2225" i="1" s="1"/>
  <c r="J2224" i="1" a="1"/>
  <c r="J2224" i="1" s="1"/>
  <c r="I2224" i="1" a="1"/>
  <c r="I2224" i="1" s="1"/>
  <c r="I2225" i="1" s="1" a="1"/>
  <c r="I2225" i="1" s="1"/>
  <c r="G2224" i="1" a="1"/>
  <c r="G2224" i="1" s="1"/>
  <c r="P2220" i="1" a="1"/>
  <c r="P2220" i="1" s="1"/>
  <c r="J2221" i="1" a="1"/>
  <c r="J2221" i="1" s="1"/>
  <c r="F2222" i="1" a="1"/>
  <c r="F2222" i="1" s="1"/>
  <c r="P2222" i="1" a="1"/>
  <c r="P2222" i="1" s="1"/>
  <c r="M2222" i="1" a="1"/>
  <c r="M2222" i="1" s="1"/>
  <c r="I2222" i="1" a="1"/>
  <c r="I2222" i="1" s="1"/>
  <c r="N2222" i="1" a="1"/>
  <c r="N2222" i="1"/>
  <c r="H2222" i="1" a="1"/>
  <c r="H2222" i="1" s="1"/>
  <c r="Q2222" i="1" a="1"/>
  <c r="Q2222" i="1" s="1"/>
  <c r="H2221" i="1" a="1"/>
  <c r="H2221" i="1" s="1"/>
  <c r="M2224" i="1" a="1"/>
  <c r="M2224" i="1"/>
  <c r="O2221" i="1" a="1"/>
  <c r="O2221" i="1" s="1"/>
  <c r="L2224" i="1" a="1"/>
  <c r="L2224" i="1" s="1"/>
  <c r="L2225" i="1" a="1"/>
  <c r="L2225" i="1" s="1"/>
  <c r="P2224" i="1" a="1"/>
  <c r="P2224" i="1"/>
  <c r="N2224" i="1" a="1"/>
  <c r="N2224" i="1" s="1"/>
  <c r="N2225" i="1" s="1" a="1"/>
  <c r="N2225" i="1" s="1"/>
  <c r="L2222" i="1" a="1"/>
  <c r="L2222" i="1"/>
  <c r="G2220" i="1" a="1"/>
  <c r="G2220" i="1" s="1"/>
  <c r="H2224" i="1" a="1"/>
  <c r="H2224" i="1"/>
  <c r="H2225" i="1" s="1" a="1"/>
  <c r="H2225" i="1" s="1"/>
  <c r="N2220" i="1" a="1"/>
  <c r="N2220" i="1" s="1"/>
  <c r="P2221" i="1" a="1"/>
  <c r="P2221" i="1" s="1"/>
  <c r="Q2221" i="1" a="1"/>
  <c r="Q2221" i="1" s="1"/>
  <c r="O2222" i="1" a="1"/>
  <c r="O2222" i="1"/>
  <c r="K2221" i="1" a="1"/>
  <c r="K2221" i="1" s="1"/>
  <c r="G2221" i="1" a="1"/>
  <c r="G2221" i="1" s="1"/>
  <c r="M2221" i="1" a="1"/>
  <c r="M2221" i="1" s="1"/>
  <c r="F2221" i="1" a="1"/>
  <c r="F2221" i="1"/>
  <c r="H2226" i="1" a="1"/>
  <c r="H2226" i="1"/>
  <c r="G2226" i="1" a="1"/>
  <c r="G2226" i="1"/>
  <c r="J2225" i="1" a="1"/>
  <c r="J2225" i="1"/>
  <c r="F2224" i="1" a="1"/>
  <c r="F2224" i="1"/>
  <c r="F2225" i="1" s="1" a="1"/>
  <c r="F2225" i="1" s="1"/>
  <c r="F2226" i="1" a="1"/>
  <c r="F2226" i="1"/>
  <c r="P2225" i="1" a="1"/>
  <c r="P2225" i="1"/>
  <c r="G2225" i="1" a="1"/>
  <c r="G2225" i="1" s="1"/>
  <c r="J2222" i="1" a="1"/>
  <c r="J2222" i="1" s="1"/>
  <c r="K2222" i="1" a="1"/>
  <c r="K2222" i="1" s="1"/>
  <c r="I2221" i="1" a="1"/>
  <c r="I2221" i="1" s="1"/>
  <c r="M2225" i="1" a="1"/>
  <c r="M2225" i="1" s="1"/>
  <c r="N2221" i="1" a="1"/>
  <c r="N2221" i="1"/>
  <c r="O2224" i="1" a="1"/>
  <c r="O2224" i="1" s="1"/>
  <c r="O2225" i="1" s="1" a="1"/>
  <c r="O2225" i="1" s="1"/>
  <c r="I2220" i="1" a="1"/>
  <c r="I2220" i="1" s="1"/>
  <c r="G2222" i="1" a="1"/>
  <c r="G2222" i="1" s="1"/>
  <c r="L2221" i="1" a="1"/>
  <c r="L2221" i="1"/>
  <c r="K2224" i="1" a="1"/>
  <c r="K2224" i="1" s="1"/>
  <c r="K2225" i="1" s="1" a="1"/>
  <c r="K2225" i="1" s="1"/>
  <c r="M2218" i="1" a="1"/>
  <c r="M2218" i="1"/>
  <c r="P2217" i="1" a="1"/>
  <c r="P2217" i="1" s="1"/>
  <c r="P2218" i="1" s="1" a="1"/>
  <c r="P2218" i="1" s="1"/>
  <c r="L2216" i="1" a="1"/>
  <c r="L2216" i="1"/>
  <c r="K2216" i="1" a="1"/>
  <c r="K2216" i="1"/>
  <c r="F2216" i="1" a="1"/>
  <c r="F2216" i="1"/>
  <c r="F2217" i="1" a="1"/>
  <c r="F2217" i="1" s="1"/>
  <c r="F2218" i="1" s="1" a="1"/>
  <c r="F2218" i="1" s="1"/>
  <c r="I2215" i="1" a="1"/>
  <c r="I2215" i="1" s="1"/>
  <c r="H2216" i="1" a="1"/>
  <c r="H2216" i="1" s="1"/>
  <c r="P2214" i="1" a="1"/>
  <c r="P2214" i="1" s="1"/>
  <c r="P2215" i="1" s="1" a="1"/>
  <c r="P2215" i="1" s="1"/>
  <c r="N2215" i="1" a="1"/>
  <c r="N2215" i="1" s="1"/>
  <c r="H2215" i="1" a="1"/>
  <c r="H2215" i="1" s="1"/>
  <c r="O2214" i="1" a="1"/>
  <c r="O2214" i="1" s="1"/>
  <c r="O2215" i="1" s="1" a="1"/>
  <c r="O2215" i="1" s="1"/>
  <c r="O2219" i="1" a="1"/>
  <c r="O2219" i="1" s="1"/>
  <c r="O2220" i="1" s="1" a="1"/>
  <c r="O2220" i="1" s="1"/>
  <c r="F2220" i="1" a="1"/>
  <c r="F2220" i="1" s="1"/>
  <c r="Q2219" i="1" a="1"/>
  <c r="Q2219" i="1" s="1"/>
  <c r="Q2220" i="1" s="1" a="1"/>
  <c r="Q2220" i="1" s="1"/>
  <c r="M2219" i="1" a="1"/>
  <c r="M2219" i="1"/>
  <c r="M2220" i="1" s="1" a="1"/>
  <c r="M2220" i="1" s="1"/>
  <c r="H2219" i="1" a="1"/>
  <c r="H2219" i="1" s="1"/>
  <c r="H2220" i="1" s="1" a="1"/>
  <c r="H2220" i="1" s="1"/>
  <c r="Q2216" i="1" a="1"/>
  <c r="Q2216" i="1" s="1"/>
  <c r="O2217" i="1" a="1"/>
  <c r="O2217" i="1" s="1"/>
  <c r="O2218" i="1" s="1" a="1"/>
  <c r="O2218" i="1" s="1"/>
  <c r="I2217" i="1" a="1"/>
  <c r="I2217" i="1"/>
  <c r="I2218" i="1" s="1" a="1"/>
  <c r="I2218" i="1" s="1"/>
  <c r="I2216" i="1" a="1"/>
  <c r="I2216" i="1"/>
  <c r="Q2217" i="1" a="1"/>
  <c r="Q2217" i="1" s="1"/>
  <c r="Q2218" i="1" s="1" a="1"/>
  <c r="Q2218" i="1" s="1"/>
  <c r="K2217" i="1" a="1"/>
  <c r="K2217" i="1" s="1"/>
  <c r="K2218" i="1" s="1" a="1"/>
  <c r="K2218" i="1" s="1"/>
  <c r="G2219" i="1" a="1"/>
  <c r="G2219" i="1"/>
  <c r="P2219" i="1" a="1"/>
  <c r="P2219" i="1"/>
  <c r="G2216" i="1" a="1"/>
  <c r="G2216" i="1" s="1"/>
  <c r="N2219" i="1" a="1"/>
  <c r="N2219" i="1" s="1"/>
  <c r="J2216" i="1" a="1"/>
  <c r="J2216" i="1"/>
  <c r="N2216" i="1" a="1"/>
  <c r="N2216" i="1" s="1"/>
  <c r="G2217" i="1" a="1"/>
  <c r="G2217" i="1" s="1"/>
  <c r="G2218" i="1" s="1" a="1"/>
  <c r="G2218" i="1" s="1"/>
  <c r="Q2214" i="1" a="1"/>
  <c r="Q2214" i="1"/>
  <c r="Q2215" i="1" s="1" a="1"/>
  <c r="Q2215" i="1" s="1"/>
  <c r="J2217" i="1" a="1"/>
  <c r="J2217" i="1"/>
  <c r="J2218" i="1" s="1" a="1"/>
  <c r="J2218" i="1" s="1"/>
  <c r="L2219" i="1" a="1"/>
  <c r="L2219" i="1" s="1"/>
  <c r="L2220" i="1" s="1" a="1"/>
  <c r="L2220" i="1" s="1"/>
  <c r="N2217" i="1" a="1"/>
  <c r="N2217" i="1" s="1"/>
  <c r="N2218" i="1" s="1" a="1"/>
  <c r="N2218" i="1" s="1"/>
  <c r="H2217" i="1" a="1"/>
  <c r="H2217" i="1"/>
  <c r="H2218" i="1" s="1" a="1"/>
  <c r="H2218" i="1" s="1"/>
  <c r="L2217" i="1" a="1"/>
  <c r="L2217" i="1" s="1"/>
  <c r="L2218" i="1" s="1" a="1"/>
  <c r="L2218" i="1" s="1"/>
  <c r="K2219" i="1" a="1"/>
  <c r="K2219" i="1" s="1"/>
  <c r="K2220" i="1" s="1" a="1"/>
  <c r="K2220" i="1" s="1"/>
  <c r="J2219" i="1" a="1"/>
  <c r="J2219" i="1" s="1"/>
  <c r="J2220" i="1" s="1" a="1"/>
  <c r="J2220" i="1" s="1"/>
  <c r="I2219" i="1" a="1"/>
  <c r="I2219" i="1" s="1"/>
  <c r="F2219" i="1" a="1"/>
  <c r="F2219" i="1" s="1"/>
  <c r="M2217" i="1" a="1"/>
  <c r="M2217" i="1" s="1"/>
  <c r="P2216" i="1" a="1"/>
  <c r="P2216" i="1"/>
  <c r="O2216" i="1" a="1"/>
  <c r="O2216" i="1"/>
  <c r="M2216" i="1" a="1"/>
  <c r="M2216" i="1" s="1"/>
  <c r="N2211" i="1" a="1"/>
  <c r="N2211" i="1"/>
  <c r="K2209" i="1" a="1"/>
  <c r="K2209" i="1"/>
  <c r="H2212" i="1" a="1"/>
  <c r="H2212" i="1" s="1"/>
  <c r="Q2211" i="1" a="1"/>
  <c r="Q2211" i="1" s="1"/>
  <c r="P2211" i="1" a="1"/>
  <c r="P2211" i="1" s="1"/>
  <c r="M2211" i="1" a="1"/>
  <c r="M2211" i="1" s="1"/>
  <c r="I2211" i="1" a="1"/>
  <c r="I2211" i="1" s="1"/>
  <c r="Q2210" i="1" a="1"/>
  <c r="Q2210" i="1" s="1"/>
  <c r="P2210" i="1" a="1"/>
  <c r="P2210" i="1" s="1"/>
  <c r="I2210" i="1" a="1"/>
  <c r="I2210" i="1"/>
  <c r="O2208" i="1" a="1"/>
  <c r="O2208" i="1" s="1"/>
  <c r="H2209" i="1" a="1"/>
  <c r="H2209" i="1"/>
  <c r="M2209" i="1" a="1"/>
  <c r="M2209" i="1" s="1"/>
  <c r="O2209" i="1" a="1"/>
  <c r="O2209" i="1"/>
  <c r="J2209" i="1" a="1"/>
  <c r="J2209" i="1" s="1"/>
  <c r="L2210" i="1" a="1"/>
  <c r="L2210" i="1" s="1"/>
  <c r="F2210" i="1" a="1"/>
  <c r="F2210" i="1" s="1"/>
  <c r="P2208" i="1" a="1"/>
  <c r="P2208" i="1" s="1"/>
  <c r="L2211" i="1" a="1"/>
  <c r="L2211" i="1"/>
  <c r="J2211" i="1" a="1"/>
  <c r="J2211" i="1" s="1"/>
  <c r="N2212" i="1" a="1"/>
  <c r="N2212" i="1" s="1"/>
  <c r="P2212" i="1" a="1"/>
  <c r="P2212" i="1" s="1"/>
  <c r="I2212" i="1" a="1"/>
  <c r="I2212" i="1" s="1"/>
  <c r="H2211" i="1" a="1"/>
  <c r="H2211" i="1"/>
  <c r="F2211" i="1" a="1"/>
  <c r="F2211" i="1"/>
  <c r="Q2208" i="1" a="1"/>
  <c r="Q2208" i="1" s="1"/>
  <c r="G2209" i="1" a="1"/>
  <c r="G2209" i="1"/>
  <c r="K2211" i="1" a="1"/>
  <c r="K2211" i="1"/>
  <c r="K2210" i="1" a="1"/>
  <c r="K2210" i="1"/>
  <c r="N2208" i="1" a="1"/>
  <c r="N2208" i="1"/>
  <c r="F2209" i="1" a="1"/>
  <c r="F2209" i="1" s="1"/>
  <c r="N2209" i="1" a="1"/>
  <c r="N2209" i="1" s="1"/>
  <c r="L2209" i="1" a="1"/>
  <c r="L2209" i="1" s="1"/>
  <c r="G2211" i="1" a="1"/>
  <c r="G2211" i="1" s="1"/>
  <c r="O2211" i="1" a="1"/>
  <c r="O2211" i="1" s="1"/>
  <c r="N2214" i="1" a="1"/>
  <c r="N2214" i="1" s="1"/>
  <c r="M2214" i="1" a="1"/>
  <c r="M2214" i="1"/>
  <c r="M2215" i="1" s="1" a="1"/>
  <c r="M2215" i="1" s="1"/>
  <c r="I2209" i="1" a="1"/>
  <c r="I2209" i="1" s="1"/>
  <c r="M2210" i="1" a="1"/>
  <c r="M2210" i="1"/>
  <c r="G2212" i="1" a="1"/>
  <c r="G2212" i="1" s="1"/>
  <c r="F2212" i="1" a="1"/>
  <c r="F2212" i="1" s="1"/>
  <c r="O2210" i="1" a="1"/>
  <c r="O2210" i="1" s="1"/>
  <c r="H2210" i="1" a="1"/>
  <c r="H2210" i="1" s="1"/>
  <c r="N2210" i="1" a="1"/>
  <c r="N2210" i="1" s="1"/>
  <c r="K2214" i="1" a="1"/>
  <c r="K2214" i="1" s="1"/>
  <c r="K2215" i="1" s="1" a="1"/>
  <c r="K2215" i="1" s="1"/>
  <c r="H2214" i="1" a="1"/>
  <c r="H2214" i="1" s="1"/>
  <c r="J2210" i="1" a="1"/>
  <c r="J2210" i="1" s="1"/>
  <c r="J2214" i="1" a="1"/>
  <c r="J2214" i="1" s="1"/>
  <c r="J2215" i="1" s="1" a="1"/>
  <c r="J2215" i="1" s="1"/>
  <c r="O2212" i="1" a="1"/>
  <c r="O2212" i="1" s="1"/>
  <c r="M2208" i="1" a="1"/>
  <c r="M2208" i="1" s="1"/>
  <c r="F2214" i="1" a="1"/>
  <c r="F2214" i="1" s="1"/>
  <c r="F2215" i="1" s="1" a="1"/>
  <c r="F2215" i="1" s="1"/>
  <c r="L2212" i="1" a="1"/>
  <c r="L2212" i="1"/>
  <c r="J2212" i="1" a="1"/>
  <c r="J2212" i="1"/>
  <c r="P2209" i="1" a="1"/>
  <c r="P2209" i="1"/>
  <c r="K2212" i="1" a="1"/>
  <c r="K2212" i="1"/>
  <c r="Q2209" i="1" a="1"/>
  <c r="Q2209" i="1"/>
  <c r="Q2212" i="1" a="1"/>
  <c r="Q2212" i="1" s="1"/>
  <c r="M2212" i="1" a="1"/>
  <c r="M2212" i="1"/>
  <c r="L2214" i="1" a="1"/>
  <c r="L2214" i="1" s="1"/>
  <c r="L2215" i="1" s="1" a="1"/>
  <c r="L2215" i="1" s="1"/>
  <c r="G2210" i="1" a="1"/>
  <c r="G2210" i="1" s="1"/>
  <c r="I2214" i="1" a="1"/>
  <c r="I2214" i="1"/>
  <c r="G2214" i="1" a="1"/>
  <c r="G2214" i="1" s="1"/>
  <c r="G2215" i="1" s="1" a="1"/>
  <c r="G2215" i="1" s="1"/>
  <c r="I2205" i="1" a="1"/>
  <c r="I2205" i="1" s="1"/>
  <c r="Q2206" i="1" a="1"/>
  <c r="Q2206" i="1" s="1"/>
  <c r="P2205" i="1" a="1"/>
  <c r="P2205" i="1" s="1"/>
  <c r="O2205" i="1" a="1"/>
  <c r="O2205" i="1"/>
  <c r="Q2203" i="1" a="1"/>
  <c r="Q2203" i="1" s="1"/>
  <c r="L2206" i="1" a="1"/>
  <c r="L2206" i="1" s="1"/>
  <c r="K2206" i="1" a="1"/>
  <c r="K2206" i="1" s="1"/>
  <c r="L2203" i="1" a="1"/>
  <c r="L2203" i="1" s="1"/>
  <c r="K2203" i="1" a="1"/>
  <c r="K2203" i="1" s="1"/>
  <c r="G2206" i="1" a="1"/>
  <c r="G2206" i="1" s="1"/>
  <c r="O2204" i="1" a="1"/>
  <c r="O2204" i="1" s="1"/>
  <c r="P2207" i="1" a="1"/>
  <c r="P2207" i="1" s="1"/>
  <c r="Q2204" i="1" a="1"/>
  <c r="Q2204" i="1"/>
  <c r="M2207" i="1" a="1"/>
  <c r="M2207" i="1" s="1"/>
  <c r="P2203" i="1" a="1"/>
  <c r="P2203" i="1" s="1"/>
  <c r="J2205" i="1" a="1"/>
  <c r="J2205" i="1" s="1"/>
  <c r="H2205" i="1" a="1"/>
  <c r="H2205" i="1" s="1"/>
  <c r="H2204" i="1" a="1"/>
  <c r="H2204" i="1"/>
  <c r="G2205" i="1" a="1"/>
  <c r="G2205" i="1"/>
  <c r="F2208" i="1" a="1"/>
  <c r="F2208" i="1"/>
  <c r="K2204" i="1" a="1"/>
  <c r="K2204" i="1"/>
  <c r="N2207" i="1" a="1"/>
  <c r="N2207" i="1" s="1"/>
  <c r="G2207" i="1" a="1"/>
  <c r="G2207" i="1"/>
  <c r="P2206" i="1" a="1"/>
  <c r="P2206" i="1"/>
  <c r="M2206" i="1" a="1"/>
  <c r="M2206" i="1" s="1"/>
  <c r="Q2205" i="1" a="1"/>
  <c r="Q2205" i="1" s="1"/>
  <c r="F2206" i="1" a="1"/>
  <c r="F2206" i="1" s="1"/>
  <c r="N2205" i="1" a="1"/>
  <c r="N2205" i="1" s="1"/>
  <c r="F2204" i="1" a="1"/>
  <c r="F2204" i="1" s="1"/>
  <c r="M2204" i="1" a="1"/>
  <c r="M2204" i="1" s="1"/>
  <c r="L2204" i="1" a="1"/>
  <c r="L2204" i="1"/>
  <c r="O2203" i="1" a="1"/>
  <c r="O2203" i="1" s="1"/>
  <c r="L2208" i="1" a="1"/>
  <c r="L2208" i="1" s="1"/>
  <c r="N2203" i="1" a="1"/>
  <c r="N2203" i="1" s="1"/>
  <c r="I2207" i="1" a="1"/>
  <c r="I2207" i="1"/>
  <c r="K2208" i="1" a="1"/>
  <c r="K2208" i="1" s="1"/>
  <c r="J2207" i="1" a="1"/>
  <c r="J2207" i="1" s="1"/>
  <c r="I2206" i="1" a="1"/>
  <c r="I2206" i="1" s="1"/>
  <c r="P2204" i="1" a="1"/>
  <c r="P2204" i="1" s="1"/>
  <c r="I2204" i="1" a="1"/>
  <c r="I2204" i="1" s="1"/>
  <c r="Q2207" i="1" a="1"/>
  <c r="Q2207" i="1" s="1"/>
  <c r="L2207" i="1" a="1"/>
  <c r="L2207" i="1" s="1"/>
  <c r="K2207" i="1" a="1"/>
  <c r="K2207" i="1" s="1"/>
  <c r="H2206" i="1" a="1"/>
  <c r="H2206" i="1" s="1"/>
  <c r="F2205" i="1" a="1"/>
  <c r="F2205" i="1" s="1"/>
  <c r="J2208" i="1" a="1"/>
  <c r="J2208" i="1" s="1"/>
  <c r="O2207" i="1" a="1"/>
  <c r="O2207" i="1" s="1"/>
  <c r="I2208" i="1" a="1"/>
  <c r="I2208" i="1" s="1"/>
  <c r="H2208" i="1" a="1"/>
  <c r="H2208" i="1" s="1"/>
  <c r="L2205" i="1" a="1"/>
  <c r="L2205" i="1" s="1"/>
  <c r="G2208" i="1" a="1"/>
  <c r="G2208" i="1"/>
  <c r="F2207" i="1" a="1"/>
  <c r="F2207" i="1"/>
  <c r="N2204" i="1" a="1"/>
  <c r="N2204" i="1" s="1"/>
  <c r="H2207" i="1" a="1"/>
  <c r="H2207" i="1" s="1"/>
  <c r="M2203" i="1" a="1"/>
  <c r="M2203" i="1"/>
  <c r="J2206" i="1" a="1"/>
  <c r="J2206" i="1" s="1"/>
  <c r="O2206" i="1" a="1"/>
  <c r="O2206" i="1" s="1"/>
  <c r="N2206" i="1" a="1"/>
  <c r="N2206" i="1" s="1"/>
  <c r="J2204" i="1" a="1"/>
  <c r="J2204" i="1" s="1"/>
  <c r="M2205" i="1" a="1"/>
  <c r="M2205" i="1"/>
  <c r="K2205" i="1" a="1"/>
  <c r="K2205" i="1" s="1"/>
  <c r="G2204" i="1" a="1"/>
  <c r="G2204" i="1" s="1"/>
  <c r="M2202" i="1" a="1"/>
  <c r="M2202" i="1"/>
  <c r="J2200" i="1" a="1"/>
  <c r="J2200" i="1"/>
  <c r="L2202" i="1" a="1"/>
  <c r="L2202" i="1"/>
  <c r="F2202" i="1" a="1"/>
  <c r="F2202" i="1" s="1"/>
  <c r="Q2201" i="1" a="1"/>
  <c r="Q2201" i="1" s="1"/>
  <c r="I2201" i="1" a="1"/>
  <c r="I2201" i="1" s="1"/>
  <c r="N2199" i="1" a="1"/>
  <c r="N2199" i="1"/>
  <c r="G2200" i="1" a="1"/>
  <c r="G2200" i="1" s="1"/>
  <c r="K2199" i="1" a="1"/>
  <c r="K2199" i="1" s="1"/>
  <c r="N2198" i="1" a="1"/>
  <c r="N2198" i="1" s="1"/>
  <c r="J2202" i="1" a="1"/>
  <c r="J2202" i="1" s="1"/>
  <c r="Q2198" i="1" a="1"/>
  <c r="Q2198" i="1"/>
  <c r="I2202" i="1" a="1"/>
  <c r="I2202" i="1"/>
  <c r="Q2200" i="1" a="1"/>
  <c r="Q2200" i="1"/>
  <c r="J2199" i="1" a="1"/>
  <c r="J2199" i="1"/>
  <c r="M2198" i="1" a="1"/>
  <c r="M2198" i="1" s="1"/>
  <c r="H2202" i="1" a="1"/>
  <c r="H2202" i="1" s="1"/>
  <c r="P2201" i="1" a="1"/>
  <c r="P2201" i="1"/>
  <c r="L2199" i="1" a="1"/>
  <c r="L2199" i="1" s="1"/>
  <c r="O2198" i="1" a="1"/>
  <c r="O2198" i="1" s="1"/>
  <c r="O2201" i="1" a="1"/>
  <c r="O2201" i="1"/>
  <c r="N2201" i="1" a="1"/>
  <c r="N2201" i="1" s="1"/>
  <c r="M2201" i="1" a="1"/>
  <c r="M2201" i="1" s="1"/>
  <c r="K2201" i="1" a="1"/>
  <c r="K2201" i="1" s="1"/>
  <c r="H2201" i="1" a="1"/>
  <c r="H2201" i="1"/>
  <c r="F2200" i="1" a="1"/>
  <c r="F2200" i="1" s="1"/>
  <c r="M2199" i="1" a="1"/>
  <c r="M2199" i="1"/>
  <c r="P2198" i="1" a="1"/>
  <c r="P2198" i="1"/>
  <c r="H2200" i="1" a="1"/>
  <c r="H2200" i="1"/>
  <c r="O2200" i="1" a="1"/>
  <c r="O2200" i="1" s="1"/>
  <c r="H2199" i="1" a="1"/>
  <c r="H2199" i="1" s="1"/>
  <c r="K2198" i="1" a="1"/>
  <c r="K2198" i="1"/>
  <c r="L2200" i="1" a="1"/>
  <c r="L2200" i="1" s="1"/>
  <c r="K2200" i="1" a="1"/>
  <c r="K2200" i="1" s="1"/>
  <c r="P2199" i="1" a="1"/>
  <c r="P2199" i="1"/>
  <c r="J2203" i="1" a="1"/>
  <c r="J2203" i="1" s="1"/>
  <c r="I2203" i="1" a="1"/>
  <c r="I2203" i="1" s="1"/>
  <c r="J2201" i="1" a="1"/>
  <c r="J2201" i="1" s="1"/>
  <c r="H2203" i="1" a="1"/>
  <c r="H2203" i="1"/>
  <c r="G2203" i="1" a="1"/>
  <c r="G2203" i="1" s="1"/>
  <c r="F2203" i="1" a="1"/>
  <c r="F2203" i="1" s="1"/>
  <c r="K2202" i="1" a="1"/>
  <c r="K2202" i="1"/>
  <c r="I2200" i="1" a="1"/>
  <c r="I2200" i="1"/>
  <c r="P2202" i="1" a="1"/>
  <c r="P2202" i="1" s="1"/>
  <c r="G2202" i="1" a="1"/>
  <c r="G2202" i="1"/>
  <c r="L2201" i="1" a="1"/>
  <c r="L2201" i="1" s="1"/>
  <c r="G2201" i="1" a="1"/>
  <c r="G2201" i="1" s="1"/>
  <c r="F2201" i="1" a="1"/>
  <c r="F2201" i="1" s="1"/>
  <c r="N2200" i="1" a="1"/>
  <c r="N2200" i="1"/>
  <c r="G2199" i="1" a="1"/>
  <c r="G2199" i="1" s="1"/>
  <c r="J2198" i="1" a="1"/>
  <c r="J2198" i="1" s="1"/>
  <c r="H2198" i="1" a="1"/>
  <c r="H2198" i="1" s="1"/>
  <c r="Q2202" i="1" a="1"/>
  <c r="Q2202" i="1" s="1"/>
  <c r="P2200" i="1" a="1"/>
  <c r="P2200" i="1"/>
  <c r="M2200" i="1" a="1"/>
  <c r="M2200" i="1" s="1"/>
  <c r="I2199" i="1" a="1"/>
  <c r="I2199" i="1" s="1"/>
  <c r="F2199" i="1" a="1"/>
  <c r="F2199" i="1"/>
  <c r="L2198" i="1" a="1"/>
  <c r="L2198" i="1"/>
  <c r="I2198" i="1" a="1"/>
  <c r="I2198" i="1" s="1"/>
  <c r="G2198" i="1" a="1"/>
  <c r="G2198" i="1" s="1"/>
  <c r="O2202" i="1" a="1"/>
  <c r="O2202" i="1" s="1"/>
  <c r="N2202" i="1" a="1"/>
  <c r="N2202" i="1" s="1"/>
  <c r="Q2199" i="1" a="1"/>
  <c r="Q2199" i="1"/>
  <c r="O2199" i="1" a="1"/>
  <c r="O2199" i="1" s="1"/>
  <c r="M2193" i="1" a="1"/>
  <c r="M2193" i="1" s="1"/>
  <c r="F2195" i="1" a="1"/>
  <c r="F2195" i="1" s="1"/>
  <c r="I2193" i="1" a="1"/>
  <c r="I2193" i="1"/>
  <c r="H2196" i="1" a="1"/>
  <c r="H2196" i="1"/>
  <c r="O2195" i="1" a="1"/>
  <c r="O2195" i="1"/>
  <c r="L2195" i="1" a="1"/>
  <c r="L2195" i="1"/>
  <c r="Q2194" i="1" a="1"/>
  <c r="Q2194" i="1" s="1"/>
  <c r="H2194" i="1" a="1"/>
  <c r="H2194" i="1" s="1"/>
  <c r="G2194" i="1" a="1"/>
  <c r="G2194" i="1" s="1"/>
  <c r="F2194" i="1" a="1"/>
  <c r="F2194" i="1" s="1"/>
  <c r="F2193" i="1" a="1"/>
  <c r="F2193" i="1" s="1"/>
  <c r="P2193" i="1" a="1"/>
  <c r="P2193" i="1" s="1"/>
  <c r="O2193" i="1" a="1"/>
  <c r="O2193" i="1"/>
  <c r="Q2193" i="1" a="1"/>
  <c r="Q2193" i="1" s="1"/>
  <c r="N2194" i="1" a="1"/>
  <c r="N2194" i="1" s="1"/>
  <c r="Q2192" i="1" a="1"/>
  <c r="Q2192" i="1" s="1"/>
  <c r="J2193" i="1" a="1"/>
  <c r="J2193" i="1"/>
  <c r="L2194" i="1" a="1"/>
  <c r="L2194" i="1" s="1"/>
  <c r="K2194" i="1" a="1"/>
  <c r="K2194" i="1"/>
  <c r="P2194" i="1" a="1"/>
  <c r="P2194" i="1" s="1"/>
  <c r="L2193" i="1" a="1"/>
  <c r="L2193" i="1" s="1"/>
  <c r="M2194" i="1" a="1"/>
  <c r="M2194" i="1" s="1"/>
  <c r="I2194" i="1" a="1"/>
  <c r="I2194" i="1" s="1"/>
  <c r="F2198" i="1" a="1"/>
  <c r="F2198" i="1" s="1"/>
  <c r="G2196" i="1" a="1"/>
  <c r="G2196" i="1" s="1"/>
  <c r="Q2195" i="1" a="1"/>
  <c r="Q2195" i="1" s="1"/>
  <c r="Q2197" i="1" a="1"/>
  <c r="Q2197" i="1"/>
  <c r="P2197" i="1" a="1"/>
  <c r="P2197" i="1" s="1"/>
  <c r="M2195" i="1" a="1"/>
  <c r="M2195" i="1" s="1"/>
  <c r="O2196" i="1" a="1"/>
  <c r="O2196" i="1" s="1"/>
  <c r="J2196" i="1" a="1"/>
  <c r="J2196" i="1"/>
  <c r="I2195" i="1" a="1"/>
  <c r="I2195" i="1"/>
  <c r="O2197" i="1" a="1"/>
  <c r="O2197" i="1"/>
  <c r="N2197" i="1" a="1"/>
  <c r="N2197" i="1"/>
  <c r="N2193" i="1" a="1"/>
  <c r="N2193" i="1"/>
  <c r="K2193" i="1" a="1"/>
  <c r="K2193" i="1" s="1"/>
  <c r="M2197" i="1" a="1"/>
  <c r="M2197" i="1"/>
  <c r="L2197" i="1" a="1"/>
  <c r="L2197" i="1" s="1"/>
  <c r="J2197" i="1" a="1"/>
  <c r="J2197" i="1" s="1"/>
  <c r="M2196" i="1" a="1"/>
  <c r="M2196" i="1" s="1"/>
  <c r="K2195" i="1" a="1"/>
  <c r="K2195" i="1"/>
  <c r="G2195" i="1" a="1"/>
  <c r="G2195" i="1" s="1"/>
  <c r="K2197" i="1" a="1"/>
  <c r="K2197" i="1" s="1"/>
  <c r="P2195" i="1" a="1"/>
  <c r="P2195" i="1" s="1"/>
  <c r="J2194" i="1" a="1"/>
  <c r="J2194" i="1" s="1"/>
  <c r="I2197" i="1" a="1"/>
  <c r="I2197" i="1"/>
  <c r="N2195" i="1" a="1"/>
  <c r="N2195" i="1" s="1"/>
  <c r="G2193" i="1" a="1"/>
  <c r="G2193" i="1" s="1"/>
  <c r="H2195" i="1" a="1"/>
  <c r="H2195" i="1" s="1"/>
  <c r="H2197" i="1" a="1"/>
  <c r="H2197" i="1" s="1"/>
  <c r="G2197" i="1" a="1"/>
  <c r="G2197" i="1"/>
  <c r="J2195" i="1" a="1"/>
  <c r="J2195" i="1" s="1"/>
  <c r="K2196" i="1" a="1"/>
  <c r="K2196" i="1" s="1"/>
  <c r="F2197" i="1" a="1"/>
  <c r="F2197" i="1" s="1"/>
  <c r="Q2196" i="1" a="1"/>
  <c r="Q2196" i="1" s="1"/>
  <c r="P2196" i="1" a="1"/>
  <c r="P2196" i="1" s="1"/>
  <c r="F2196" i="1" a="1"/>
  <c r="F2196" i="1" s="1"/>
  <c r="O2194" i="1" a="1"/>
  <c r="O2194" i="1" s="1"/>
  <c r="H2193" i="1" a="1"/>
  <c r="H2193" i="1" s="1"/>
  <c r="I2196" i="1" a="1"/>
  <c r="I2196" i="1" s="1"/>
  <c r="N2196" i="1" a="1"/>
  <c r="N2196" i="1" s="1"/>
  <c r="L2196" i="1" a="1"/>
  <c r="L2196" i="1" s="1"/>
  <c r="P2192" i="1" a="1"/>
  <c r="P2192" i="1"/>
  <c r="O2192" i="1" a="1"/>
  <c r="O2192" i="1"/>
  <c r="I2192" i="1" a="1"/>
  <c r="I2192" i="1"/>
  <c r="N2192" i="1" a="1"/>
  <c r="N2192" i="1"/>
  <c r="K2192" i="1" a="1"/>
  <c r="K2192" i="1" s="1"/>
  <c r="M2192" i="1" a="1"/>
  <c r="M2192" i="1" s="1"/>
  <c r="L2192" i="1" a="1"/>
  <c r="L2192" i="1"/>
  <c r="J2192" i="1" a="1"/>
  <c r="J2192" i="1"/>
  <c r="G2192" i="1" a="1"/>
  <c r="G2192" i="1"/>
  <c r="H2192" i="1" a="1"/>
  <c r="H2192" i="1"/>
  <c r="Q2191" i="1" a="1"/>
  <c r="Q2191" i="1" s="1"/>
  <c r="F2192" i="1" a="1"/>
  <c r="F2192" i="1" s="1"/>
  <c r="F2191" i="1" a="1"/>
  <c r="F2191" i="1" s="1"/>
  <c r="Q2190" i="1" a="1"/>
  <c r="Q2190" i="1"/>
  <c r="L2190" i="1" a="1"/>
  <c r="L2190" i="1" s="1"/>
  <c r="J2191" i="1" a="1"/>
  <c r="J2191" i="1" s="1"/>
  <c r="P2190" i="1" a="1"/>
  <c r="P2190" i="1" s="1"/>
  <c r="O2190" i="1" a="1"/>
  <c r="O2190" i="1"/>
  <c r="G2191" i="1" a="1"/>
  <c r="G2191" i="1" s="1"/>
  <c r="P2191" i="1" a="1"/>
  <c r="P2191" i="1" s="1"/>
  <c r="O2191" i="1" a="1"/>
  <c r="O2191" i="1" s="1"/>
  <c r="N2191" i="1" a="1"/>
  <c r="N2191" i="1" s="1"/>
  <c r="M2191" i="1" a="1"/>
  <c r="M2191" i="1"/>
  <c r="L2191" i="1" a="1"/>
  <c r="L2191" i="1" s="1"/>
  <c r="H2191" i="1" a="1"/>
  <c r="H2191" i="1"/>
  <c r="K2191" i="1" a="1"/>
  <c r="K2191" i="1"/>
  <c r="I2191" i="1" a="1"/>
  <c r="I2191" i="1" s="1"/>
  <c r="N2190" i="1" a="1"/>
  <c r="N2190" i="1" s="1"/>
  <c r="M2190" i="1" a="1"/>
  <c r="M2190" i="1" s="1"/>
  <c r="K2190" i="1" a="1"/>
  <c r="K2190" i="1" s="1"/>
  <c r="J2188" i="1" a="1"/>
  <c r="J2188" i="1"/>
  <c r="O2188" i="1" a="1"/>
  <c r="O2188" i="1" s="1"/>
  <c r="N2188" i="1" a="1"/>
  <c r="N2188" i="1" s="1"/>
  <c r="M2188" i="1" a="1"/>
  <c r="M2188" i="1" s="1"/>
  <c r="F2186" i="1" a="1"/>
  <c r="F2186" i="1" s="1"/>
  <c r="K2185" i="1" a="1"/>
  <c r="K2185" i="1"/>
  <c r="L2188" i="1" a="1"/>
  <c r="L2188" i="1"/>
  <c r="I2188" i="1" a="1"/>
  <c r="I2188" i="1"/>
  <c r="L2187" i="1" a="1"/>
  <c r="L2187" i="1"/>
  <c r="I2187" i="1" a="1"/>
  <c r="I2187" i="1"/>
  <c r="H2187" i="1" a="1"/>
  <c r="H2187" i="1"/>
  <c r="F2187" i="1" a="1"/>
  <c r="F2187" i="1" s="1"/>
  <c r="O2186" i="1" a="1"/>
  <c r="O2186" i="1" s="1"/>
  <c r="I2186" i="1" a="1"/>
  <c r="I2186" i="1" s="1"/>
  <c r="K2186" i="1" a="1"/>
  <c r="K2186" i="1" s="1"/>
  <c r="M2185" i="1" a="1"/>
  <c r="M2185" i="1" s="1"/>
  <c r="G2185" i="1" a="1"/>
  <c r="G2185" i="1" s="1"/>
  <c r="P2184" i="1" a="1"/>
  <c r="P2184" i="1" s="1"/>
  <c r="O2187" i="1" a="1"/>
  <c r="O2187" i="1" s="1"/>
  <c r="G2188" i="1" a="1"/>
  <c r="G2188" i="1" s="1"/>
  <c r="I2185" i="1" a="1"/>
  <c r="I2185" i="1"/>
  <c r="N2185" i="1" a="1"/>
  <c r="N2185" i="1"/>
  <c r="G2187" i="1" a="1"/>
  <c r="G2187" i="1" s="1"/>
  <c r="O2185" i="1" a="1"/>
  <c r="O2185" i="1" s="1"/>
  <c r="Q2187" i="1" a="1"/>
  <c r="Q2187" i="1" s="1"/>
  <c r="J2187" i="1" a="1"/>
  <c r="J2187" i="1"/>
  <c r="P2185" i="1" a="1"/>
  <c r="P2185" i="1" s="1"/>
  <c r="P2188" i="1" a="1"/>
  <c r="P2188" i="1" s="1"/>
  <c r="N2184" i="1" a="1"/>
  <c r="N2184" i="1"/>
  <c r="M2187" i="1" a="1"/>
  <c r="M2187" i="1" s="1"/>
  <c r="P2186" i="1" a="1"/>
  <c r="P2186" i="1" s="1"/>
  <c r="J2186" i="1" a="1"/>
  <c r="J2186" i="1" s="1"/>
  <c r="H2186" i="1" a="1"/>
  <c r="H2186" i="1" s="1"/>
  <c r="J2185" i="1" a="1"/>
  <c r="J2185" i="1"/>
  <c r="K2188" i="1" a="1"/>
  <c r="K2188" i="1"/>
  <c r="H2188" i="1" a="1"/>
  <c r="H2188" i="1" s="1"/>
  <c r="H2185" i="1" a="1"/>
  <c r="H2185" i="1" s="1"/>
  <c r="F2190" i="1" a="1"/>
  <c r="F2190" i="1" s="1"/>
  <c r="P2187" i="1" a="1"/>
  <c r="P2187" i="1"/>
  <c r="K2187" i="1" a="1"/>
  <c r="K2187" i="1"/>
  <c r="Q2184" i="1" a="1"/>
  <c r="Q2184" i="1"/>
  <c r="L2185" i="1" a="1"/>
  <c r="L2185" i="1" s="1"/>
  <c r="M2184" i="1" a="1"/>
  <c r="M2184" i="1" s="1"/>
  <c r="L2184" i="1" a="1"/>
  <c r="L2184" i="1"/>
  <c r="N2187" i="1" a="1"/>
  <c r="N2187" i="1" s="1"/>
  <c r="Q2186" i="1" a="1"/>
  <c r="Q2186" i="1" s="1"/>
  <c r="G2186" i="1" a="1"/>
  <c r="G2186" i="1" s="1"/>
  <c r="F2185" i="1" a="1"/>
  <c r="F2185" i="1"/>
  <c r="J2190" i="1" a="1"/>
  <c r="J2190" i="1" s="1"/>
  <c r="I2190" i="1" a="1"/>
  <c r="I2190" i="1" s="1"/>
  <c r="N2186" i="1" a="1"/>
  <c r="N2186" i="1"/>
  <c r="Q2185" i="1" a="1"/>
  <c r="Q2185" i="1" s="1"/>
  <c r="L2186" i="1" a="1"/>
  <c r="L2186" i="1" s="1"/>
  <c r="M2186" i="1" a="1"/>
  <c r="M2186" i="1" s="1"/>
  <c r="F2188" i="1" a="1"/>
  <c r="F2188" i="1"/>
  <c r="H2190" i="1" a="1"/>
  <c r="H2190" i="1"/>
  <c r="G2190" i="1" a="1"/>
  <c r="G2190" i="1" s="1"/>
  <c r="Q2188" i="1" a="1"/>
  <c r="Q2188" i="1" s="1"/>
  <c r="O2184" i="1" a="1"/>
  <c r="O2184" i="1" s="1"/>
  <c r="H2182" i="1" a="1"/>
  <c r="H2182" i="1" s="1"/>
  <c r="H2184" i="1" a="1"/>
  <c r="H2184" i="1" s="1"/>
  <c r="G2184" i="1" a="1"/>
  <c r="G2184" i="1" s="1"/>
  <c r="L2183" i="1" a="1"/>
  <c r="L2183" i="1" s="1"/>
  <c r="G2183" i="1" a="1"/>
  <c r="G2183" i="1" s="1"/>
  <c r="J2181" i="1" a="1"/>
  <c r="J2181" i="1"/>
  <c r="N2181" i="1" a="1"/>
  <c r="N2181" i="1"/>
  <c r="I2180" i="1" a="1"/>
  <c r="I2180" i="1" s="1"/>
  <c r="I2181" i="1" a="1"/>
  <c r="I2181" i="1"/>
  <c r="M2180" i="1" a="1"/>
  <c r="M2180" i="1"/>
  <c r="F2181" i="1" a="1"/>
  <c r="F2181" i="1"/>
  <c r="F2184" i="1" a="1"/>
  <c r="F2184" i="1"/>
  <c r="Q2183" i="1" a="1"/>
  <c r="Q2183" i="1" s="1"/>
  <c r="L2180" i="1" a="1"/>
  <c r="L2180" i="1" s="1"/>
  <c r="Q2179" i="1" a="1"/>
  <c r="Q2179" i="1" s="1"/>
  <c r="K2182" i="1" a="1"/>
  <c r="K2182" i="1"/>
  <c r="P2183" i="1" a="1"/>
  <c r="P2183" i="1" s="1"/>
  <c r="N2183" i="1" a="1"/>
  <c r="N2183" i="1" s="1"/>
  <c r="N2180" i="1" a="1"/>
  <c r="N2180" i="1" s="1"/>
  <c r="M2183" i="1" a="1"/>
  <c r="M2183" i="1" s="1"/>
  <c r="K2183" i="1" a="1"/>
  <c r="K2183" i="1"/>
  <c r="I2183" i="1" a="1"/>
  <c r="I2183" i="1" s="1"/>
  <c r="M2182" i="1" a="1"/>
  <c r="M2182" i="1"/>
  <c r="J2180" i="1" a="1"/>
  <c r="J2180" i="1" s="1"/>
  <c r="L2182" i="1" a="1"/>
  <c r="L2182" i="1" s="1"/>
  <c r="G2182" i="1" a="1"/>
  <c r="G2182" i="1"/>
  <c r="O2180" i="1" a="1"/>
  <c r="O2180" i="1"/>
  <c r="G2180" i="1" a="1"/>
  <c r="G2180" i="1" s="1"/>
  <c r="P2180" i="1" a="1"/>
  <c r="P2180" i="1" s="1"/>
  <c r="H2180" i="1" a="1"/>
  <c r="H2180" i="1" s="1"/>
  <c r="P2182" i="1" a="1"/>
  <c r="P2182" i="1"/>
  <c r="K2181" i="1" a="1"/>
  <c r="K2181" i="1" s="1"/>
  <c r="M2181" i="1" a="1"/>
  <c r="M2181" i="1" s="1"/>
  <c r="F2183" i="1" a="1"/>
  <c r="F2183" i="1" s="1"/>
  <c r="O2182" i="1" a="1"/>
  <c r="O2182" i="1" s="1"/>
  <c r="O2181" i="1" a="1"/>
  <c r="O2181" i="1" s="1"/>
  <c r="N2182" i="1" a="1"/>
  <c r="N2182" i="1" s="1"/>
  <c r="J2182" i="1" a="1"/>
  <c r="J2182" i="1" s="1"/>
  <c r="G2181" i="1" a="1"/>
  <c r="G2181" i="1"/>
  <c r="P2179" i="1" a="1"/>
  <c r="P2179" i="1" s="1"/>
  <c r="F2182" i="1" a="1"/>
  <c r="F2182" i="1" s="1"/>
  <c r="O2183" i="1" a="1"/>
  <c r="O2183" i="1" s="1"/>
  <c r="J2183" i="1" a="1"/>
  <c r="J2183" i="1" s="1"/>
  <c r="I2182" i="1" a="1"/>
  <c r="I2182" i="1"/>
  <c r="Q2180" i="1" a="1"/>
  <c r="Q2180" i="1" s="1"/>
  <c r="Q2181" i="1" a="1"/>
  <c r="Q2181" i="1" s="1"/>
  <c r="L2181" i="1" a="1"/>
  <c r="L2181" i="1" s="1"/>
  <c r="H2183" i="1" a="1"/>
  <c r="H2183" i="1" s="1"/>
  <c r="H2181" i="1" a="1"/>
  <c r="H2181" i="1" s="1"/>
  <c r="F2180" i="1" a="1"/>
  <c r="F2180" i="1" s="1"/>
  <c r="K2180" i="1" a="1"/>
  <c r="K2180" i="1" s="1"/>
  <c r="O2179" i="1" a="1"/>
  <c r="O2179" i="1" s="1"/>
  <c r="K2184" i="1" a="1"/>
  <c r="K2184" i="1"/>
  <c r="P2181" i="1" a="1"/>
  <c r="P2181" i="1" s="1"/>
  <c r="J2184" i="1" a="1"/>
  <c r="J2184" i="1"/>
  <c r="N2179" i="1" a="1"/>
  <c r="N2179" i="1" s="1"/>
  <c r="I2184" i="1" a="1"/>
  <c r="I2184" i="1" s="1"/>
  <c r="Q2182" i="1" a="1"/>
  <c r="Q2182" i="1"/>
  <c r="P2178" i="1" a="1"/>
  <c r="P2178" i="1" s="1"/>
  <c r="N2178" i="1" a="1"/>
  <c r="N2178" i="1" s="1"/>
  <c r="O2178" i="1" a="1"/>
  <c r="O2178" i="1" s="1"/>
  <c r="M2177" i="1" a="1"/>
  <c r="M2177" i="1" s="1"/>
  <c r="L2176" i="1" a="1"/>
  <c r="L2176" i="1" s="1"/>
  <c r="M2178" i="1" a="1"/>
  <c r="M2178" i="1" s="1"/>
  <c r="K2178" i="1" a="1"/>
  <c r="K2178" i="1" s="1"/>
  <c r="J2178" i="1" a="1"/>
  <c r="J2178" i="1" s="1"/>
  <c r="P2177" i="1" a="1"/>
  <c r="P2177" i="1" s="1"/>
  <c r="L2177" i="1" a="1"/>
  <c r="L2177" i="1"/>
  <c r="Q2176" i="1" a="1"/>
  <c r="Q2176" i="1" s="1"/>
  <c r="N2176" i="1" a="1"/>
  <c r="N2176" i="1" s="1"/>
  <c r="H2177" i="1" a="1"/>
  <c r="H2177" i="1" s="1"/>
  <c r="L2178" i="1" a="1"/>
  <c r="L2178" i="1" s="1"/>
  <c r="I2178" i="1" a="1"/>
  <c r="I2178" i="1"/>
  <c r="O2176" i="1" a="1"/>
  <c r="O2176" i="1" s="1"/>
  <c r="G2178" i="1" a="1"/>
  <c r="G2178" i="1" s="1"/>
  <c r="P2176" i="1" a="1"/>
  <c r="P2176" i="1" s="1"/>
  <c r="F2178" i="1" a="1"/>
  <c r="F2178" i="1" s="1"/>
  <c r="O2177" i="1" a="1"/>
  <c r="O2177" i="1"/>
  <c r="N2177" i="1" a="1"/>
  <c r="N2177" i="1" s="1"/>
  <c r="G2177" i="1" a="1"/>
  <c r="G2177" i="1" s="1"/>
  <c r="K2176" i="1" a="1"/>
  <c r="K2176" i="1" s="1"/>
  <c r="H2178" i="1" a="1"/>
  <c r="H2178" i="1" s="1"/>
  <c r="Q2177" i="1" a="1"/>
  <c r="Q2177" i="1" s="1"/>
  <c r="I2177" i="1" a="1"/>
  <c r="I2177" i="1" s="1"/>
  <c r="K2177" i="1" a="1"/>
  <c r="K2177" i="1" s="1"/>
  <c r="M2176" i="1" a="1"/>
  <c r="M2176" i="1" s="1"/>
  <c r="J2177" i="1" a="1"/>
  <c r="J2177" i="1" s="1"/>
  <c r="M2179" i="1" a="1"/>
  <c r="M2179" i="1" s="1"/>
  <c r="L2179" i="1" a="1"/>
  <c r="L2179" i="1" s="1"/>
  <c r="F2177" i="1" a="1"/>
  <c r="F2177" i="1" s="1"/>
  <c r="K2179" i="1" a="1"/>
  <c r="K2179" i="1" s="1"/>
  <c r="J2179" i="1" a="1"/>
  <c r="J2179" i="1" s="1"/>
  <c r="I2179" i="1" a="1"/>
  <c r="I2179" i="1"/>
  <c r="H2179" i="1" a="1"/>
  <c r="H2179" i="1"/>
  <c r="G2179" i="1" a="1"/>
  <c r="G2179" i="1" s="1"/>
  <c r="F2179" i="1" a="1"/>
  <c r="F2179" i="1" s="1"/>
  <c r="Q2178" i="1" a="1"/>
  <c r="Q2178" i="1" s="1"/>
  <c r="F2175" i="1" a="1"/>
  <c r="F2175" i="1" s="1"/>
  <c r="P2174" i="1" a="1"/>
  <c r="P2174" i="1" s="1"/>
  <c r="H2176" i="1" a="1"/>
  <c r="H2176" i="1" s="1"/>
  <c r="G2176" i="1" a="1"/>
  <c r="G2176" i="1" s="1"/>
  <c r="F2176" i="1" a="1"/>
  <c r="F2176" i="1"/>
  <c r="N2174" i="1" a="1"/>
  <c r="N2174" i="1" s="1"/>
  <c r="P2175" i="1" a="1"/>
  <c r="P2175" i="1" s="1"/>
  <c r="L2175" i="1" a="1"/>
  <c r="L2175" i="1" s="1"/>
  <c r="H2175" i="1" a="1"/>
  <c r="H2175" i="1"/>
  <c r="O2174" i="1" a="1"/>
  <c r="O2174" i="1" s="1"/>
  <c r="M2174" i="1" a="1"/>
  <c r="M2174" i="1" s="1"/>
  <c r="Q2175" i="1" a="1"/>
  <c r="Q2175" i="1" s="1"/>
  <c r="M2175" i="1" a="1"/>
  <c r="M2175" i="1"/>
  <c r="L2174" i="1" a="1"/>
  <c r="L2174" i="1" s="1"/>
  <c r="I2174" i="1" a="1"/>
  <c r="I2174" i="1" s="1"/>
  <c r="I2175" i="1" a="1"/>
  <c r="I2175" i="1" s="1"/>
  <c r="K2174" i="1" a="1"/>
  <c r="K2174" i="1" s="1"/>
  <c r="O2175" i="1" a="1"/>
  <c r="O2175" i="1" s="1"/>
  <c r="H2174" i="1" a="1"/>
  <c r="H2174" i="1" s="1"/>
  <c r="N2175" i="1" a="1"/>
  <c r="N2175" i="1" s="1"/>
  <c r="J2175" i="1" a="1"/>
  <c r="J2175" i="1"/>
  <c r="K2175" i="1" a="1"/>
  <c r="K2175" i="1" s="1"/>
  <c r="Q2174" i="1" a="1"/>
  <c r="Q2174" i="1" s="1"/>
  <c r="J2174" i="1" a="1"/>
  <c r="J2174" i="1"/>
  <c r="J2176" i="1" a="1"/>
  <c r="J2176" i="1" s="1"/>
  <c r="I2176" i="1" a="1"/>
  <c r="I2176" i="1" s="1"/>
  <c r="G2175" i="1" a="1"/>
  <c r="G2175" i="1" s="1"/>
  <c r="F2171" i="1" a="1"/>
  <c r="F2171" i="1" s="1"/>
  <c r="O2172" i="1" a="1"/>
  <c r="O2172" i="1" s="1"/>
  <c r="K2172" i="1" a="1"/>
  <c r="K2172" i="1" s="1"/>
  <c r="N2172" i="1" a="1"/>
  <c r="N2172" i="1" s="1"/>
  <c r="H2172" i="1" a="1"/>
  <c r="H2172" i="1" s="1"/>
  <c r="F2172" i="1" a="1"/>
  <c r="F2172" i="1" s="1"/>
  <c r="O2171" i="1" a="1"/>
  <c r="O2171" i="1" s="1"/>
  <c r="J2171" i="1" a="1"/>
  <c r="J2171" i="1" s="1"/>
  <c r="K2170" i="1" a="1"/>
  <c r="K2170" i="1" s="1"/>
  <c r="N2169" i="1" a="1"/>
  <c r="N2169" i="1"/>
  <c r="J2170" i="1" a="1"/>
  <c r="J2170" i="1" s="1"/>
  <c r="G2172" i="1" a="1"/>
  <c r="G2172" i="1" s="1"/>
  <c r="H2170" i="1" a="1"/>
  <c r="H2170" i="1" s="1"/>
  <c r="M2169" i="1" a="1"/>
  <c r="M2169" i="1" s="1"/>
  <c r="K2169" i="1" a="1"/>
  <c r="K2169" i="1" s="1"/>
  <c r="P2169" i="1" a="1"/>
  <c r="P2169" i="1" s="1"/>
  <c r="G2174" i="1" a="1"/>
  <c r="G2174" i="1" s="1"/>
  <c r="Q2169" i="1" a="1"/>
  <c r="Q2169" i="1" s="1"/>
  <c r="F2174" i="1" a="1"/>
  <c r="F2174" i="1"/>
  <c r="L2169" i="1" a="1"/>
  <c r="L2169" i="1" s="1"/>
  <c r="N2171" i="1" a="1"/>
  <c r="N2171" i="1" s="1"/>
  <c r="Q2173" i="1" a="1"/>
  <c r="Q2173" i="1" s="1"/>
  <c r="P2173" i="1" a="1"/>
  <c r="P2173" i="1" s="1"/>
  <c r="O2169" i="1" a="1"/>
  <c r="O2169" i="1" s="1"/>
  <c r="N2173" i="1" a="1"/>
  <c r="N2173" i="1" s="1"/>
  <c r="I2173" i="1" a="1"/>
  <c r="I2173" i="1" s="1"/>
  <c r="L2171" i="1" a="1"/>
  <c r="L2171" i="1"/>
  <c r="F2173" i="1" a="1"/>
  <c r="F2173" i="1" s="1"/>
  <c r="P2170" i="1" a="1"/>
  <c r="P2170" i="1" s="1"/>
  <c r="Q2172" i="1" a="1"/>
  <c r="Q2172" i="1" s="1"/>
  <c r="P2172" i="1" a="1"/>
  <c r="P2172" i="1" s="1"/>
  <c r="M2170" i="1" a="1"/>
  <c r="M2170" i="1" s="1"/>
  <c r="O2173" i="1" a="1"/>
  <c r="O2173" i="1"/>
  <c r="H2171" i="1" a="1"/>
  <c r="H2171" i="1" s="1"/>
  <c r="G2170" i="1" a="1"/>
  <c r="G2170" i="1"/>
  <c r="L2170" i="1" a="1"/>
  <c r="L2170" i="1" s="1"/>
  <c r="Q2171" i="1" a="1"/>
  <c r="Q2171" i="1" s="1"/>
  <c r="H2173" i="1" a="1"/>
  <c r="H2173" i="1" s="1"/>
  <c r="L2172" i="1" a="1"/>
  <c r="L2172" i="1" s="1"/>
  <c r="M2173" i="1" a="1"/>
  <c r="M2173" i="1" s="1"/>
  <c r="M2171" i="1" a="1"/>
  <c r="M2171" i="1" s="1"/>
  <c r="K2171" i="1" a="1"/>
  <c r="K2171" i="1" s="1"/>
  <c r="M2172" i="1" a="1"/>
  <c r="M2172" i="1" s="1"/>
  <c r="I2172" i="1" a="1"/>
  <c r="I2172" i="1" s="1"/>
  <c r="G2171" i="1" a="1"/>
  <c r="G2171" i="1" s="1"/>
  <c r="F2170" i="1" a="1"/>
  <c r="F2170" i="1" s="1"/>
  <c r="O2170" i="1" a="1"/>
  <c r="O2170" i="1"/>
  <c r="L2173" i="1" a="1"/>
  <c r="L2173" i="1" s="1"/>
  <c r="K2173" i="1" a="1"/>
  <c r="K2173" i="1"/>
  <c r="J2173" i="1" a="1"/>
  <c r="J2173" i="1"/>
  <c r="P2171" i="1" a="1"/>
  <c r="P2171" i="1"/>
  <c r="Q2170" i="1" a="1"/>
  <c r="Q2170" i="1" s="1"/>
  <c r="N2170" i="1" a="1"/>
  <c r="N2170" i="1" s="1"/>
  <c r="J2172" i="1" a="1"/>
  <c r="J2172" i="1" s="1"/>
  <c r="I2170" i="1" a="1"/>
  <c r="I2170" i="1" s="1"/>
  <c r="G2173" i="1" a="1"/>
  <c r="G2173" i="1" s="1"/>
  <c r="I2171" i="1" a="1"/>
  <c r="I2171" i="1"/>
  <c r="G2166" i="1" a="1"/>
  <c r="G2166" i="1" s="1"/>
  <c r="F2169" i="1" a="1"/>
  <c r="F2169" i="1" s="1"/>
  <c r="P2168" i="1" a="1"/>
  <c r="P2168" i="1" s="1"/>
  <c r="N2168" i="1" a="1"/>
  <c r="N2168" i="1" s="1"/>
  <c r="L2166" i="1" a="1"/>
  <c r="L2166" i="1" s="1"/>
  <c r="N2164" i="1" a="1"/>
  <c r="N2164" i="1" s="1"/>
  <c r="I2168" i="1" a="1"/>
  <c r="I2168" i="1"/>
  <c r="F2167" i="1" a="1"/>
  <c r="F2167" i="1"/>
  <c r="H2168" i="1" a="1"/>
  <c r="H2168" i="1" s="1"/>
  <c r="G2168" i="1" a="1"/>
  <c r="G2168" i="1"/>
  <c r="M2167" i="1" a="1"/>
  <c r="M2167" i="1"/>
  <c r="P2164" i="1" a="1"/>
  <c r="P2164" i="1"/>
  <c r="P2167" i="1" a="1"/>
  <c r="P2167" i="1"/>
  <c r="L2167" i="1" a="1"/>
  <c r="L2167" i="1" s="1"/>
  <c r="J2167" i="1" a="1"/>
  <c r="J2167" i="1" s="1"/>
  <c r="I2167" i="1" a="1"/>
  <c r="I2167" i="1" s="1"/>
  <c r="N2167" i="1" a="1"/>
  <c r="N2167" i="1" s="1"/>
  <c r="K2167" i="1" a="1"/>
  <c r="K2167" i="1" s="1"/>
  <c r="J2164" i="1" a="1"/>
  <c r="J2164" i="1" s="1"/>
  <c r="G2167" i="1" a="1"/>
  <c r="G2167" i="1" s="1"/>
  <c r="K2166" i="1" a="1"/>
  <c r="K2166" i="1" s="1"/>
  <c r="Q2166" i="1" a="1"/>
  <c r="Q2166" i="1" s="1"/>
  <c r="N2166" i="1" a="1"/>
  <c r="N2166" i="1"/>
  <c r="O2164" i="1" a="1"/>
  <c r="O2164" i="1"/>
  <c r="M2164" i="1" a="1"/>
  <c r="M2164" i="1"/>
  <c r="K2164" i="1" a="1"/>
  <c r="K2164" i="1" s="1"/>
  <c r="I2164" i="1" a="1"/>
  <c r="I2164" i="1" s="1"/>
  <c r="F2166" i="1" a="1"/>
  <c r="F2166" i="1" s="1"/>
  <c r="G2169" i="1" a="1"/>
  <c r="G2169" i="1" s="1"/>
  <c r="I2169" i="1" a="1"/>
  <c r="I2169" i="1"/>
  <c r="P2166" i="1" a="1"/>
  <c r="P2166" i="1" s="1"/>
  <c r="K2168" i="1" a="1"/>
  <c r="K2168" i="1"/>
  <c r="M2166" i="1" a="1"/>
  <c r="M2166" i="1" s="1"/>
  <c r="O2168" i="1" a="1"/>
  <c r="O2168" i="1" s="1"/>
  <c r="Q2167" i="1" a="1"/>
  <c r="Q2167" i="1" s="1"/>
  <c r="I2166" i="1" a="1"/>
  <c r="I2166" i="1" s="1"/>
  <c r="F2168" i="1" a="1"/>
  <c r="F2168" i="1" s="1"/>
  <c r="L2164" i="1" a="1"/>
  <c r="L2164" i="1" s="1"/>
  <c r="H2167" i="1" a="1"/>
  <c r="H2167" i="1" s="1"/>
  <c r="O2166" i="1" a="1"/>
  <c r="O2166" i="1"/>
  <c r="H2166" i="1" a="1"/>
  <c r="H2166" i="1"/>
  <c r="Q2164" i="1" a="1"/>
  <c r="Q2164" i="1"/>
  <c r="J2166" i="1" a="1"/>
  <c r="J2166" i="1" s="1"/>
  <c r="J2169" i="1" a="1"/>
  <c r="J2169" i="1" s="1"/>
  <c r="L2168" i="1" a="1"/>
  <c r="L2168" i="1"/>
  <c r="Q2168" i="1" a="1"/>
  <c r="Q2168" i="1" s="1"/>
  <c r="M2168" i="1" a="1"/>
  <c r="M2168" i="1" s="1"/>
  <c r="H2169" i="1" a="1"/>
  <c r="H2169" i="1"/>
  <c r="J2168" i="1" a="1"/>
  <c r="J2168" i="1" s="1"/>
  <c r="O2167" i="1" a="1"/>
  <c r="O2167" i="1"/>
  <c r="K2163" i="1" a="1"/>
  <c r="K2163" i="1"/>
  <c r="O2160" i="1" a="1"/>
  <c r="O2160" i="1"/>
  <c r="J2163" i="1" a="1"/>
  <c r="J2163" i="1"/>
  <c r="F2160" i="1" a="1"/>
  <c r="F2160" i="1"/>
  <c r="K2161" i="1" a="1"/>
  <c r="K2161" i="1" s="1"/>
  <c r="M2160" i="1" a="1"/>
  <c r="M2160" i="1" s="1"/>
  <c r="I2163" i="1" a="1"/>
  <c r="I2163" i="1" s="1"/>
  <c r="G2162" i="1" a="1"/>
  <c r="G2162" i="1"/>
  <c r="H2163" i="1" a="1"/>
  <c r="H2163" i="1"/>
  <c r="P2161" i="1" a="1"/>
  <c r="P2161" i="1" s="1"/>
  <c r="L2159" i="1" a="1"/>
  <c r="L2159" i="1"/>
  <c r="H2159" i="1" a="1"/>
  <c r="H2159" i="1" s="1"/>
  <c r="G2163" i="1" a="1"/>
  <c r="G2163" i="1"/>
  <c r="N2160" i="1" a="1"/>
  <c r="N2160" i="1" s="1"/>
  <c r="N2159" i="1" a="1"/>
  <c r="N2159" i="1" s="1"/>
  <c r="Q2162" i="1" a="1"/>
  <c r="Q2162" i="1" s="1"/>
  <c r="G2160" i="1" a="1"/>
  <c r="G2160" i="1" s="1"/>
  <c r="O2162" i="1" a="1"/>
  <c r="O2162" i="1" s="1"/>
  <c r="N2162" i="1" a="1"/>
  <c r="N2162" i="1"/>
  <c r="O2161" i="1" a="1"/>
  <c r="O2161" i="1"/>
  <c r="J2161" i="1" a="1"/>
  <c r="J2161" i="1" s="1"/>
  <c r="G2159" i="1" a="1"/>
  <c r="G2159" i="1" s="1"/>
  <c r="H2162" i="1" a="1"/>
  <c r="H2162" i="1" s="1"/>
  <c r="F2162" i="1" a="1"/>
  <c r="F2162" i="1" s="1"/>
  <c r="I2160" i="1" a="1"/>
  <c r="I2160" i="1" s="1"/>
  <c r="N2161" i="1" a="1"/>
  <c r="N2161" i="1" s="1"/>
  <c r="G2161" i="1" a="1"/>
  <c r="G2161" i="1" s="1"/>
  <c r="M2161" i="1" a="1"/>
  <c r="M2161" i="1" s="1"/>
  <c r="L2161" i="1" a="1"/>
  <c r="L2161" i="1"/>
  <c r="P2160" i="1" a="1"/>
  <c r="P2160" i="1" s="1"/>
  <c r="J2159" i="1" a="1"/>
  <c r="J2159" i="1" s="1"/>
  <c r="F2159" i="1" a="1"/>
  <c r="F2159" i="1" s="1"/>
  <c r="H2160" i="1" a="1"/>
  <c r="H2160" i="1"/>
  <c r="M2162" i="1" a="1"/>
  <c r="M2162" i="1" s="1"/>
  <c r="P2163" i="1" a="1"/>
  <c r="P2163" i="1" s="1"/>
  <c r="O2159" i="1" a="1"/>
  <c r="O2159" i="1"/>
  <c r="K2159" i="1" a="1"/>
  <c r="K2159" i="1"/>
  <c r="H2164" i="1" a="1"/>
  <c r="H2164" i="1"/>
  <c r="G2164" i="1" a="1"/>
  <c r="G2164" i="1" s="1"/>
  <c r="F2164" i="1" a="1"/>
  <c r="F2164" i="1" s="1"/>
  <c r="I2161" i="1" a="1"/>
  <c r="I2161" i="1" s="1"/>
  <c r="M2159" i="1" a="1"/>
  <c r="M2159" i="1" s="1"/>
  <c r="P2162" i="1" a="1"/>
  <c r="P2162" i="1" s="1"/>
  <c r="F2161" i="1" a="1"/>
  <c r="F2161" i="1" s="1"/>
  <c r="K2160" i="1" a="1"/>
  <c r="K2160" i="1" s="1"/>
  <c r="Q2163" i="1" a="1"/>
  <c r="Q2163" i="1" s="1"/>
  <c r="O2163" i="1" a="1"/>
  <c r="O2163" i="1" s="1"/>
  <c r="N2163" i="1" a="1"/>
  <c r="N2163" i="1"/>
  <c r="M2163" i="1" a="1"/>
  <c r="M2163" i="1" s="1"/>
  <c r="Q2161" i="1" a="1"/>
  <c r="Q2161" i="1" s="1"/>
  <c r="I2159" i="1" a="1"/>
  <c r="I2159" i="1" s="1"/>
  <c r="I2162" i="1" a="1"/>
  <c r="I2162" i="1" s="1"/>
  <c r="H2161" i="1" a="1"/>
  <c r="H2161" i="1" s="1"/>
  <c r="L2160" i="1" a="1"/>
  <c r="L2160" i="1"/>
  <c r="Q2159" i="1" a="1"/>
  <c r="Q2159" i="1" s="1"/>
  <c r="L2163" i="1" a="1"/>
  <c r="L2163" i="1"/>
  <c r="J2160" i="1" a="1"/>
  <c r="J2160" i="1"/>
  <c r="F2163" i="1" a="1"/>
  <c r="F2163" i="1"/>
  <c r="L2162" i="1" a="1"/>
  <c r="L2162" i="1"/>
  <c r="K2162" i="1" a="1"/>
  <c r="K2162" i="1" s="1"/>
  <c r="Q2160" i="1" a="1"/>
  <c r="Q2160" i="1"/>
  <c r="P2159" i="1" a="1"/>
  <c r="P2159" i="1"/>
  <c r="J2162" i="1" a="1"/>
  <c r="J2162" i="1" s="1"/>
  <c r="P2155" i="1" a="1"/>
  <c r="P2155" i="1"/>
  <c r="O2154" i="1" a="1"/>
  <c r="O2154" i="1"/>
  <c r="P2157" i="1" a="1"/>
  <c r="P2157" i="1"/>
  <c r="M2157" i="1" a="1"/>
  <c r="M2157" i="1"/>
  <c r="P2156" i="1" a="1"/>
  <c r="P2156" i="1"/>
  <c r="M2154" i="1" a="1"/>
  <c r="M2154" i="1"/>
  <c r="N2156" i="1" a="1"/>
  <c r="N2156" i="1" s="1"/>
  <c r="L2155" i="1" a="1"/>
  <c r="L2155" i="1" s="1"/>
  <c r="L2156" i="1" a="1"/>
  <c r="L2156" i="1" s="1"/>
  <c r="F2155" i="1" a="1"/>
  <c r="F2155" i="1" s="1"/>
  <c r="K2156" i="1" a="1"/>
  <c r="K2156" i="1" s="1"/>
  <c r="O2155" i="1" a="1"/>
  <c r="O2155" i="1" s="1"/>
  <c r="H2154" i="1" a="1"/>
  <c r="H2154" i="1" s="1"/>
  <c r="H2156" i="1" a="1"/>
  <c r="H2156" i="1" s="1"/>
  <c r="N2154" i="1" a="1"/>
  <c r="N2154" i="1" s="1"/>
  <c r="O2153" i="1" a="1"/>
  <c r="O2153" i="1" s="1"/>
  <c r="G2155" i="1" a="1"/>
  <c r="G2155" i="1" s="1"/>
  <c r="Q2156" i="1" a="1"/>
  <c r="Q2156" i="1" s="1"/>
  <c r="G2156" i="1" a="1"/>
  <c r="G2156" i="1" s="1"/>
  <c r="Q2158" i="1" a="1"/>
  <c r="Q2158" i="1" s="1"/>
  <c r="H2157" i="1" a="1"/>
  <c r="H2157" i="1" s="1"/>
  <c r="P2158" i="1" a="1"/>
  <c r="P2158" i="1"/>
  <c r="K2157" i="1" a="1"/>
  <c r="K2157" i="1"/>
  <c r="K2155" i="1" a="1"/>
  <c r="K2155" i="1" s="1"/>
  <c r="J2154" i="1" a="1"/>
  <c r="J2154" i="1" s="1"/>
  <c r="F2154" i="1" a="1"/>
  <c r="F2154" i="1" s="1"/>
  <c r="K2158" i="1" a="1"/>
  <c r="K2158" i="1" s="1"/>
  <c r="Q2155" i="1" a="1"/>
  <c r="Q2155" i="1" s="1"/>
  <c r="O2157" i="1" a="1"/>
  <c r="O2157" i="1"/>
  <c r="N2157" i="1" a="1"/>
  <c r="N2157" i="1"/>
  <c r="L2157" i="1" a="1"/>
  <c r="L2157" i="1"/>
  <c r="I2157" i="1" a="1"/>
  <c r="I2157" i="1"/>
  <c r="P2154" i="1" a="1"/>
  <c r="P2154" i="1"/>
  <c r="O2156" i="1" a="1"/>
  <c r="O2156" i="1"/>
  <c r="J2156" i="1" a="1"/>
  <c r="J2156" i="1"/>
  <c r="I2154" i="1" a="1"/>
  <c r="I2154" i="1" s="1"/>
  <c r="G2154" i="1" a="1"/>
  <c r="G2154" i="1"/>
  <c r="L2158" i="1" a="1"/>
  <c r="L2158" i="1" s="1"/>
  <c r="F2158" i="1" a="1"/>
  <c r="F2158" i="1"/>
  <c r="F2156" i="1" a="1"/>
  <c r="F2156" i="1"/>
  <c r="G2157" i="1" a="1"/>
  <c r="G2157" i="1"/>
  <c r="N2155" i="1" a="1"/>
  <c r="N2155" i="1" s="1"/>
  <c r="G2158" i="1" a="1"/>
  <c r="G2158" i="1"/>
  <c r="J2155" i="1" a="1"/>
  <c r="J2155" i="1" s="1"/>
  <c r="N2158" i="1" a="1"/>
  <c r="N2158" i="1" s="1"/>
  <c r="H2158" i="1" a="1"/>
  <c r="H2158" i="1" s="1"/>
  <c r="Q2157" i="1" a="1"/>
  <c r="Q2157" i="1" s="1"/>
  <c r="I2156" i="1" a="1"/>
  <c r="I2156" i="1" s="1"/>
  <c r="I2155" i="1" a="1"/>
  <c r="I2155" i="1" s="1"/>
  <c r="Q2153" i="1" a="1"/>
  <c r="Q2153" i="1" s="1"/>
  <c r="J2157" i="1" a="1"/>
  <c r="J2157" i="1" s="1"/>
  <c r="O2158" i="1" a="1"/>
  <c r="O2158" i="1" s="1"/>
  <c r="M2158" i="1" a="1"/>
  <c r="M2158" i="1"/>
  <c r="F2157" i="1" a="1"/>
  <c r="F2157" i="1"/>
  <c r="N2153" i="1" a="1"/>
  <c r="N2153" i="1" s="1"/>
  <c r="L2154" i="1" a="1"/>
  <c r="L2154" i="1" s="1"/>
  <c r="H2155" i="1" a="1"/>
  <c r="H2155" i="1" s="1"/>
  <c r="P2153" i="1" a="1"/>
  <c r="P2153" i="1" s="1"/>
  <c r="J2158" i="1" a="1"/>
  <c r="J2158" i="1"/>
  <c r="K2154" i="1" a="1"/>
  <c r="K2154" i="1"/>
  <c r="M2155" i="1" a="1"/>
  <c r="M2155" i="1"/>
  <c r="Q2154" i="1" a="1"/>
  <c r="Q2154" i="1"/>
  <c r="I2158" i="1" a="1"/>
  <c r="I2158" i="1" s="1"/>
  <c r="M2156" i="1" a="1"/>
  <c r="M2156" i="1" s="1"/>
  <c r="F2153" i="1" a="1"/>
  <c r="F2153" i="1" s="1"/>
  <c r="Q2152" i="1" a="1"/>
  <c r="Q2152" i="1" s="1"/>
  <c r="P2152" i="1" a="1"/>
  <c r="P2152" i="1" s="1"/>
  <c r="K2149" i="1" a="1"/>
  <c r="K2149" i="1" s="1"/>
  <c r="O2152" i="1" a="1"/>
  <c r="O2152" i="1"/>
  <c r="G2152" i="1" a="1"/>
  <c r="G2152" i="1" s="1"/>
  <c r="Q2151" i="1" a="1"/>
  <c r="Q2151" i="1"/>
  <c r="O2150" i="1" a="1"/>
  <c r="O2150" i="1"/>
  <c r="P2148" i="1" a="1"/>
  <c r="P2148" i="1" s="1"/>
  <c r="O2149" i="1" a="1"/>
  <c r="O2149" i="1" s="1"/>
  <c r="M2148" i="1" a="1"/>
  <c r="M2148" i="1" s="1"/>
  <c r="J2149" i="1" a="1"/>
  <c r="J2149" i="1" s="1"/>
  <c r="H2149" i="1" a="1"/>
  <c r="H2149" i="1"/>
  <c r="J2148" i="1" a="1"/>
  <c r="J2148" i="1" s="1"/>
  <c r="G2150" i="1" a="1"/>
  <c r="G2150" i="1" s="1"/>
  <c r="Q2149" i="1" a="1"/>
  <c r="Q2149" i="1"/>
  <c r="L2149" i="1" a="1"/>
  <c r="L2149" i="1"/>
  <c r="N2152" i="1" a="1"/>
  <c r="N2152" i="1"/>
  <c r="J2152" i="1" a="1"/>
  <c r="J2152" i="1"/>
  <c r="O2151" i="1" a="1"/>
  <c r="O2151" i="1" s="1"/>
  <c r="N2151" i="1" a="1"/>
  <c r="N2151" i="1" s="1"/>
  <c r="J2150" i="1" a="1"/>
  <c r="J2150" i="1" s="1"/>
  <c r="M2151" i="1" a="1"/>
  <c r="M2151" i="1"/>
  <c r="N2148" i="1" a="1"/>
  <c r="N2148" i="1"/>
  <c r="F2149" i="1" a="1"/>
  <c r="F2149" i="1"/>
  <c r="L2151" i="1" a="1"/>
  <c r="L2151" i="1"/>
  <c r="K2151" i="1" a="1"/>
  <c r="K2151" i="1"/>
  <c r="G2151" i="1" a="1"/>
  <c r="G2151" i="1"/>
  <c r="J2151" i="1" a="1"/>
  <c r="J2151" i="1" s="1"/>
  <c r="I2151" i="1" a="1"/>
  <c r="I2151" i="1" s="1"/>
  <c r="H2151" i="1" a="1"/>
  <c r="H2151" i="1"/>
  <c r="F2151" i="1" a="1"/>
  <c r="F2151" i="1" s="1"/>
  <c r="P2150" i="1" a="1"/>
  <c r="P2150" i="1"/>
  <c r="M2149" i="1" a="1"/>
  <c r="M2149" i="1" s="1"/>
  <c r="K2150" i="1" a="1"/>
  <c r="K2150" i="1" s="1"/>
  <c r="G2153" i="1" a="1"/>
  <c r="G2153" i="1" s="1"/>
  <c r="M2152" i="1" a="1"/>
  <c r="M2152" i="1"/>
  <c r="L2152" i="1" a="1"/>
  <c r="L2152" i="1" s="1"/>
  <c r="P2151" i="1" a="1"/>
  <c r="P2151" i="1" s="1"/>
  <c r="N2150" i="1" a="1"/>
  <c r="N2150" i="1" s="1"/>
  <c r="M2150" i="1" a="1"/>
  <c r="M2150" i="1" s="1"/>
  <c r="Q2148" i="1" a="1"/>
  <c r="Q2148" i="1" s="1"/>
  <c r="M2153" i="1" a="1"/>
  <c r="M2153" i="1" s="1"/>
  <c r="L2153" i="1" a="1"/>
  <c r="L2153" i="1"/>
  <c r="K2153" i="1" a="1"/>
  <c r="K2153" i="1" s="1"/>
  <c r="J2153" i="1" a="1"/>
  <c r="J2153" i="1" s="1"/>
  <c r="I2153" i="1" a="1"/>
  <c r="I2153" i="1"/>
  <c r="I2152" i="1" a="1"/>
  <c r="I2152" i="1" s="1"/>
  <c r="I2150" i="1" a="1"/>
  <c r="I2150" i="1" s="1"/>
  <c r="Q2150" i="1" a="1"/>
  <c r="Q2150" i="1"/>
  <c r="I2149" i="1" a="1"/>
  <c r="I2149" i="1" s="1"/>
  <c r="L2148" i="1" a="1"/>
  <c r="L2148" i="1" s="1"/>
  <c r="N2149" i="1" a="1"/>
  <c r="N2149" i="1"/>
  <c r="F2152" i="1" a="1"/>
  <c r="F2152" i="1"/>
  <c r="P2149" i="1" a="1"/>
  <c r="P2149" i="1"/>
  <c r="H2153" i="1" a="1"/>
  <c r="H2153" i="1"/>
  <c r="K2152" i="1" a="1"/>
  <c r="K2152" i="1" s="1"/>
  <c r="H2152" i="1" a="1"/>
  <c r="H2152" i="1" s="1"/>
  <c r="L2150" i="1" a="1"/>
  <c r="L2150" i="1" s="1"/>
  <c r="G2149" i="1" a="1"/>
  <c r="G2149" i="1" s="1"/>
  <c r="K2148" i="1" a="1"/>
  <c r="K2148" i="1" s="1"/>
  <c r="H2150" i="1" a="1"/>
  <c r="H2150" i="1" s="1"/>
  <c r="F2150" i="1" a="1"/>
  <c r="F2150" i="1"/>
  <c r="O2148" i="1" a="1"/>
  <c r="O2148" i="1" s="1"/>
  <c r="G2148" i="1" a="1"/>
  <c r="G2148" i="1"/>
  <c r="F2148" i="1" a="1"/>
  <c r="F2148" i="1"/>
  <c r="O2147" i="1" a="1"/>
  <c r="O2147" i="1" s="1"/>
  <c r="J2145" i="1" a="1"/>
  <c r="J2145" i="1" s="1"/>
  <c r="F2147" i="1" a="1"/>
  <c r="F2147" i="1" s="1"/>
  <c r="Q2146" i="1" a="1"/>
  <c r="Q2146" i="1" s="1"/>
  <c r="M2145" i="1" a="1"/>
  <c r="M2145" i="1"/>
  <c r="K2143" i="1" a="1"/>
  <c r="K2143" i="1"/>
  <c r="H2146" i="1" a="1"/>
  <c r="H2146" i="1"/>
  <c r="Q2147" i="1" a="1"/>
  <c r="Q2147" i="1"/>
  <c r="J2146" i="1" a="1"/>
  <c r="J2146" i="1"/>
  <c r="K2145" i="1" a="1"/>
  <c r="K2145" i="1" s="1"/>
  <c r="P2147" i="1" a="1"/>
  <c r="P2147" i="1" s="1"/>
  <c r="G2147" i="1" a="1"/>
  <c r="G2147" i="1" s="1"/>
  <c r="L2145" i="1" a="1"/>
  <c r="L2145" i="1" s="1"/>
  <c r="K2144" i="1" a="1"/>
  <c r="K2144" i="1" s="1"/>
  <c r="L2144" i="1" a="1"/>
  <c r="L2144" i="1" s="1"/>
  <c r="L2146" i="1" a="1"/>
  <c r="L2146" i="1"/>
  <c r="G2145" i="1" a="1"/>
  <c r="G2145" i="1"/>
  <c r="O2144" i="1" a="1"/>
  <c r="O2144" i="1"/>
  <c r="O2143" i="1" a="1"/>
  <c r="O2143" i="1"/>
  <c r="N2144" i="1" a="1"/>
  <c r="N2144" i="1" s="1"/>
  <c r="H2147" i="1" a="1"/>
  <c r="H2147" i="1"/>
  <c r="O2146" i="1" a="1"/>
  <c r="O2146" i="1"/>
  <c r="G2144" i="1" a="1"/>
  <c r="G2144" i="1" s="1"/>
  <c r="N2145" i="1" a="1"/>
  <c r="N2145" i="1" s="1"/>
  <c r="H2144" i="1" a="1"/>
  <c r="H2144" i="1" s="1"/>
  <c r="M2146" i="1" a="1"/>
  <c r="M2146" i="1" s="1"/>
  <c r="Q2145" i="1" a="1"/>
  <c r="Q2145" i="1" s="1"/>
  <c r="I2144" i="1" a="1"/>
  <c r="I2144" i="1" s="1"/>
  <c r="I2143" i="1" a="1"/>
  <c r="I2143" i="1"/>
  <c r="H2145" i="1" a="1"/>
  <c r="H2145" i="1" s="1"/>
  <c r="J2144" i="1" a="1"/>
  <c r="J2144" i="1" s="1"/>
  <c r="P2143" i="1" a="1"/>
  <c r="P2143" i="1" s="1"/>
  <c r="L2147" i="1" a="1"/>
  <c r="L2147" i="1" s="1"/>
  <c r="J2147" i="1" a="1"/>
  <c r="J2147" i="1" s="1"/>
  <c r="N2147" i="1" a="1"/>
  <c r="N2147" i="1" s="1"/>
  <c r="F2146" i="1" a="1"/>
  <c r="F2146" i="1"/>
  <c r="P2144" i="1" a="1"/>
  <c r="P2144" i="1" s="1"/>
  <c r="J2143" i="1" a="1"/>
  <c r="J2143" i="1" s="1"/>
  <c r="N2143" i="1" a="1"/>
  <c r="N2143" i="1"/>
  <c r="Q2144" i="1" a="1"/>
  <c r="Q2144" i="1" s="1"/>
  <c r="N2146" i="1" a="1"/>
  <c r="N2146" i="1"/>
  <c r="I2145" i="1" a="1"/>
  <c r="I2145" i="1"/>
  <c r="K2146" i="1" a="1"/>
  <c r="K2146" i="1" s="1"/>
  <c r="I2146" i="1" a="1"/>
  <c r="I2146" i="1" s="1"/>
  <c r="L2143" i="1" a="1"/>
  <c r="L2143" i="1"/>
  <c r="F2145" i="1" a="1"/>
  <c r="F2145" i="1"/>
  <c r="H2148" i="1" a="1"/>
  <c r="H2148" i="1"/>
  <c r="M2147" i="1" a="1"/>
  <c r="M2147" i="1"/>
  <c r="O2145" i="1" a="1"/>
  <c r="O2145" i="1" s="1"/>
  <c r="K2147" i="1" a="1"/>
  <c r="K2147" i="1" s="1"/>
  <c r="P2146" i="1" a="1"/>
  <c r="P2146" i="1"/>
  <c r="I2148" i="1" a="1"/>
  <c r="I2148" i="1" s="1"/>
  <c r="I2147" i="1" a="1"/>
  <c r="I2147" i="1"/>
  <c r="G2146" i="1" a="1"/>
  <c r="G2146" i="1"/>
  <c r="Q2143" i="1" a="1"/>
  <c r="Q2143" i="1" s="1"/>
  <c r="P2145" i="1" a="1"/>
  <c r="P2145" i="1"/>
  <c r="M2143" i="1" a="1"/>
  <c r="M2143" i="1"/>
  <c r="F2144" i="1" a="1"/>
  <c r="F2144" i="1"/>
  <c r="M2144" i="1" a="1"/>
  <c r="M2144" i="1" s="1"/>
  <c r="K2138" i="1" a="1"/>
  <c r="K2138" i="1" s="1"/>
  <c r="G2143" i="1" a="1"/>
  <c r="G2143" i="1" s="1"/>
  <c r="F2143" i="1" a="1"/>
  <c r="F2143" i="1" s="1"/>
  <c r="P2140" i="1" a="1"/>
  <c r="P2140" i="1" s="1"/>
  <c r="H2140" i="1" a="1"/>
  <c r="H2140" i="1"/>
  <c r="K2139" i="1" a="1"/>
  <c r="K2139" i="1"/>
  <c r="L2141" i="1" a="1"/>
  <c r="L2141" i="1" s="1"/>
  <c r="Q2142" i="1" a="1"/>
  <c r="Q2142" i="1" s="1"/>
  <c r="L2140" i="1" a="1"/>
  <c r="L2140" i="1"/>
  <c r="O2139" i="1" a="1"/>
  <c r="O2139" i="1" s="1"/>
  <c r="I2141" i="1" a="1"/>
  <c r="I2141" i="1"/>
  <c r="N2142" i="1" a="1"/>
  <c r="N2142" i="1"/>
  <c r="I2139" i="1" a="1"/>
  <c r="I2139" i="1" s="1"/>
  <c r="K2140" i="1" a="1"/>
  <c r="K2140" i="1"/>
  <c r="Q2141" i="1" a="1"/>
  <c r="Q2141" i="1"/>
  <c r="M2141" i="1" a="1"/>
  <c r="M2141" i="1"/>
  <c r="O2140" i="1" a="1"/>
  <c r="O2140" i="1"/>
  <c r="L2138" i="1" a="1"/>
  <c r="L2138" i="1"/>
  <c r="G2139" i="1" a="1"/>
  <c r="G2139" i="1" s="1"/>
  <c r="G2140" i="1" a="1"/>
  <c r="G2140" i="1"/>
  <c r="J2138" i="1" a="1"/>
  <c r="J2138" i="1" s="1"/>
  <c r="H2142" i="1" a="1"/>
  <c r="H2142" i="1" s="1"/>
  <c r="M2142" i="1" a="1"/>
  <c r="M2142" i="1" s="1"/>
  <c r="F2142" i="1" a="1"/>
  <c r="F2142" i="1" s="1"/>
  <c r="O2138" i="1" a="1"/>
  <c r="O2138" i="1" s="1"/>
  <c r="I2138" i="1" a="1"/>
  <c r="I2138" i="1" s="1"/>
  <c r="I2142" i="1" a="1"/>
  <c r="I2142" i="1"/>
  <c r="L2139" i="1" a="1"/>
  <c r="L2139" i="1"/>
  <c r="G2142" i="1" a="1"/>
  <c r="G2142" i="1" s="1"/>
  <c r="N2141" i="1" a="1"/>
  <c r="N2141" i="1" s="1"/>
  <c r="J2139" i="1" a="1"/>
  <c r="J2139" i="1" s="1"/>
  <c r="F2139" i="1" a="1"/>
  <c r="F2139" i="1" s="1"/>
  <c r="Q2140" i="1" a="1"/>
  <c r="Q2140" i="1" s="1"/>
  <c r="I2140" i="1" a="1"/>
  <c r="I2140" i="1" s="1"/>
  <c r="H2141" i="1" a="1"/>
  <c r="H2141" i="1" s="1"/>
  <c r="H2143" i="1" a="1"/>
  <c r="H2143" i="1" s="1"/>
  <c r="L2142" i="1" a="1"/>
  <c r="L2142" i="1"/>
  <c r="K2142" i="1" a="1"/>
  <c r="K2142" i="1"/>
  <c r="O2141" i="1" a="1"/>
  <c r="O2141" i="1"/>
  <c r="N2140" i="1" a="1"/>
  <c r="N2140" i="1"/>
  <c r="F2140" i="1" a="1"/>
  <c r="F2140" i="1"/>
  <c r="Q2139" i="1" a="1"/>
  <c r="Q2139" i="1" s="1"/>
  <c r="P2142" i="1" a="1"/>
  <c r="P2142" i="1" s="1"/>
  <c r="P2141" i="1" a="1"/>
  <c r="P2141" i="1"/>
  <c r="O2142" i="1" a="1"/>
  <c r="O2142" i="1"/>
  <c r="N2139" i="1" a="1"/>
  <c r="N2139" i="1"/>
  <c r="J2142" i="1" a="1"/>
  <c r="J2142" i="1"/>
  <c r="G2141" i="1" a="1"/>
  <c r="G2141" i="1" s="1"/>
  <c r="H2138" i="1" a="1"/>
  <c r="H2138" i="1" s="1"/>
  <c r="K2141" i="1" a="1"/>
  <c r="K2141" i="1"/>
  <c r="M2140" i="1" a="1"/>
  <c r="M2140" i="1" s="1"/>
  <c r="G2138" i="1" a="1"/>
  <c r="G2138" i="1"/>
  <c r="J2140" i="1" a="1"/>
  <c r="J2140" i="1"/>
  <c r="P2139" i="1" a="1"/>
  <c r="P2139" i="1"/>
  <c r="Q2138" i="1" a="1"/>
  <c r="Q2138" i="1"/>
  <c r="P2138" i="1" a="1"/>
  <c r="P2138" i="1"/>
  <c r="J2141" i="1" a="1"/>
  <c r="J2141" i="1"/>
  <c r="F2141" i="1" a="1"/>
  <c r="F2141" i="1" s="1"/>
  <c r="M2138" i="1" a="1"/>
  <c r="M2138" i="1" s="1"/>
  <c r="F2138" i="1" a="1"/>
  <c r="F2138" i="1" s="1"/>
  <c r="Q2137" i="1" a="1"/>
  <c r="Q2137" i="1" s="1"/>
  <c r="M2139" i="1" a="1"/>
  <c r="M2139" i="1"/>
  <c r="H2139" i="1" a="1"/>
  <c r="H2139" i="1" s="1"/>
  <c r="N2138" i="1" a="1"/>
  <c r="N2138" i="1" s="1"/>
  <c r="O2137" i="1" a="1"/>
  <c r="O2137" i="1" s="1"/>
  <c r="J2134" i="1" a="1"/>
  <c r="J2134" i="1" s="1"/>
  <c r="O2132" i="1" a="1"/>
  <c r="O2132" i="1" s="1"/>
  <c r="N2137" i="1" a="1"/>
  <c r="N2137" i="1" s="1"/>
  <c r="P2134" i="1" a="1"/>
  <c r="P2134" i="1" s="1"/>
  <c r="H2134" i="1" a="1"/>
  <c r="H2134" i="1" s="1"/>
  <c r="F2134" i="1" a="1"/>
  <c r="F2134" i="1" s="1"/>
  <c r="O2133" i="1" a="1"/>
  <c r="O2133" i="1"/>
  <c r="M2132" i="1" a="1"/>
  <c r="M2132" i="1"/>
  <c r="N2135" i="1" a="1"/>
  <c r="N2135" i="1"/>
  <c r="K2133" i="1" a="1"/>
  <c r="K2133" i="1"/>
  <c r="L2133" i="1" a="1"/>
  <c r="L2133" i="1"/>
  <c r="I2137" i="1" a="1"/>
  <c r="I2137" i="1" s="1"/>
  <c r="O2136" i="1" a="1"/>
  <c r="O2136" i="1"/>
  <c r="Q2134" i="1" a="1"/>
  <c r="Q2134" i="1" s="1"/>
  <c r="H2133" i="1" a="1"/>
  <c r="H2133" i="1" s="1"/>
  <c r="L2136" i="1" a="1"/>
  <c r="L2136" i="1" s="1"/>
  <c r="H2136" i="1" a="1"/>
  <c r="H2136" i="1" s="1"/>
  <c r="G2136" i="1" a="1"/>
  <c r="G2136" i="1" s="1"/>
  <c r="H2137" i="1" a="1"/>
  <c r="H2137" i="1" s="1"/>
  <c r="G2137" i="1" a="1"/>
  <c r="G2137" i="1" s="1"/>
  <c r="Q2136" i="1" a="1"/>
  <c r="Q2136" i="1"/>
  <c r="F2136" i="1" a="1"/>
  <c r="F2136" i="1" s="1"/>
  <c r="Q2135" i="1" a="1"/>
  <c r="Q2135" i="1" s="1"/>
  <c r="F2133" i="1" a="1"/>
  <c r="F2133" i="1" s="1"/>
  <c r="P2135" i="1" a="1"/>
  <c r="P2135" i="1" s="1"/>
  <c r="I2135" i="1" a="1"/>
  <c r="I2135" i="1" s="1"/>
  <c r="L2134" i="1" a="1"/>
  <c r="L2134" i="1"/>
  <c r="I2134" i="1" a="1"/>
  <c r="I2134" i="1" s="1"/>
  <c r="M2133" i="1" a="1"/>
  <c r="M2133" i="1"/>
  <c r="Q2132" i="1" a="1"/>
  <c r="Q2132" i="1"/>
  <c r="N2132" i="1" a="1"/>
  <c r="N2132" i="1" s="1"/>
  <c r="P2136" i="1" a="1"/>
  <c r="P2136" i="1"/>
  <c r="N2134" i="1" a="1"/>
  <c r="N2134" i="1"/>
  <c r="J2133" i="1" a="1"/>
  <c r="J2133" i="1" s="1"/>
  <c r="M2137" i="1" a="1"/>
  <c r="M2137" i="1" s="1"/>
  <c r="L2137" i="1" a="1"/>
  <c r="L2137" i="1" s="1"/>
  <c r="J2137" i="1" a="1"/>
  <c r="J2137" i="1"/>
  <c r="F2137" i="1" a="1"/>
  <c r="F2137" i="1"/>
  <c r="J2135" i="1" a="1"/>
  <c r="J2135" i="1"/>
  <c r="N2133" i="1" a="1"/>
  <c r="N2133" i="1" s="1"/>
  <c r="L2135" i="1" a="1"/>
  <c r="L2135" i="1"/>
  <c r="G2135" i="1" a="1"/>
  <c r="G2135" i="1"/>
  <c r="M2134" i="1" a="1"/>
  <c r="M2134" i="1" s="1"/>
  <c r="K2134" i="1" a="1"/>
  <c r="K2134" i="1"/>
  <c r="P2132" i="1" a="1"/>
  <c r="P2132" i="1"/>
  <c r="N2136" i="1" a="1"/>
  <c r="N2136" i="1" s="1"/>
  <c r="G2134" i="1" a="1"/>
  <c r="G2134" i="1"/>
  <c r="I2133" i="1" a="1"/>
  <c r="I2133" i="1"/>
  <c r="P2133" i="1" a="1"/>
  <c r="P2133" i="1" s="1"/>
  <c r="M2135" i="1" a="1"/>
  <c r="M2135" i="1"/>
  <c r="P2137" i="1" a="1"/>
  <c r="P2137" i="1" s="1"/>
  <c r="K2137" i="1" a="1"/>
  <c r="K2137" i="1" s="1"/>
  <c r="M2136" i="1" a="1"/>
  <c r="M2136" i="1" s="1"/>
  <c r="K2135" i="1" a="1"/>
  <c r="K2135" i="1" s="1"/>
  <c r="O2134" i="1" a="1"/>
  <c r="O2134" i="1"/>
  <c r="K2136" i="1" a="1"/>
  <c r="K2136" i="1"/>
  <c r="I2136" i="1" a="1"/>
  <c r="I2136" i="1"/>
  <c r="H2135" i="1" a="1"/>
  <c r="H2135" i="1"/>
  <c r="G2133" i="1" a="1"/>
  <c r="G2133" i="1" s="1"/>
  <c r="J2136" i="1" a="1"/>
  <c r="J2136" i="1"/>
  <c r="Q2133" i="1" a="1"/>
  <c r="Q2133" i="1"/>
  <c r="O2135" i="1" a="1"/>
  <c r="O2135" i="1" s="1"/>
  <c r="F2135" i="1" a="1"/>
  <c r="F2135" i="1"/>
  <c r="I2132" i="1" a="1"/>
  <c r="I2132" i="1" s="1"/>
  <c r="H2132" i="1" a="1"/>
  <c r="H2132" i="1"/>
  <c r="F2132" i="1" a="1"/>
  <c r="F2132" i="1"/>
  <c r="Q2131" i="1" a="1"/>
  <c r="Q2131" i="1"/>
  <c r="L2131" i="1" a="1"/>
  <c r="L2131" i="1" s="1"/>
  <c r="P2129" i="1" a="1"/>
  <c r="P2129" i="1" s="1"/>
  <c r="G2128" i="1" a="1"/>
  <c r="G2128" i="1" s="1"/>
  <c r="F2128" i="1" a="1"/>
  <c r="F2128" i="1"/>
  <c r="P2131" i="1" a="1"/>
  <c r="P2131" i="1" s="1"/>
  <c r="M2129" i="1" a="1"/>
  <c r="M2129" i="1"/>
  <c r="N2129" i="1" a="1"/>
  <c r="N2129" i="1"/>
  <c r="P2128" i="1" a="1"/>
  <c r="P2128" i="1"/>
  <c r="M2127" i="1" a="1"/>
  <c r="M2127" i="1"/>
  <c r="F2131" i="1" a="1"/>
  <c r="F2131" i="1" s="1"/>
  <c r="J2129" i="1" a="1"/>
  <c r="J2129" i="1"/>
  <c r="K2130" i="1" a="1"/>
  <c r="K2130" i="1"/>
  <c r="N2131" i="1" a="1"/>
  <c r="N2131" i="1" s="1"/>
  <c r="M2131" i="1" a="1"/>
  <c r="M2131" i="1" s="1"/>
  <c r="J2130" i="1" a="1"/>
  <c r="J2130" i="1" s="1"/>
  <c r="H2131" i="1" a="1"/>
  <c r="H2131" i="1"/>
  <c r="Q2130" i="1" a="1"/>
  <c r="Q2130" i="1"/>
  <c r="O2130" i="1" a="1"/>
  <c r="O2130" i="1"/>
  <c r="N2130" i="1" a="1"/>
  <c r="N2130" i="1"/>
  <c r="H2129" i="1" a="1"/>
  <c r="H2129" i="1"/>
  <c r="Q2127" i="1" a="1"/>
  <c r="Q2127" i="1"/>
  <c r="O2129" i="1" a="1"/>
  <c r="O2129" i="1"/>
  <c r="H2128" i="1" a="1"/>
  <c r="H2128" i="1" s="1"/>
  <c r="M2130" i="1" a="1"/>
  <c r="M2130" i="1"/>
  <c r="O2128" i="1" a="1"/>
  <c r="O2128" i="1"/>
  <c r="N2128" i="1" a="1"/>
  <c r="N2128" i="1" s="1"/>
  <c r="L2129" i="1" a="1"/>
  <c r="L2129" i="1" s="1"/>
  <c r="Q2128" i="1" a="1"/>
  <c r="Q2128" i="1"/>
  <c r="M2128" i="1" a="1"/>
  <c r="M2128" i="1" s="1"/>
  <c r="L2127" i="1" a="1"/>
  <c r="L2127" i="1" s="1"/>
  <c r="L2132" i="1" a="1"/>
  <c r="L2132" i="1" s="1"/>
  <c r="K2132" i="1" a="1"/>
  <c r="K2132" i="1"/>
  <c r="O2131" i="1" a="1"/>
  <c r="O2131" i="1"/>
  <c r="G2132" i="1" a="1"/>
  <c r="G2132" i="1"/>
  <c r="I2131" i="1" a="1"/>
  <c r="I2131" i="1"/>
  <c r="G2129" i="1" a="1"/>
  <c r="G2129" i="1" s="1"/>
  <c r="J2132" i="1" a="1"/>
  <c r="J2132" i="1"/>
  <c r="P2130" i="1" a="1"/>
  <c r="P2130" i="1"/>
  <c r="L2130" i="1" a="1"/>
  <c r="L2130" i="1" s="1"/>
  <c r="K2131" i="1" a="1"/>
  <c r="K2131" i="1" s="1"/>
  <c r="J2131" i="1" a="1"/>
  <c r="J2131" i="1"/>
  <c r="K2129" i="1" a="1"/>
  <c r="K2129" i="1" s="1"/>
  <c r="P2127" i="1" a="1"/>
  <c r="P2127" i="1" s="1"/>
  <c r="Q2129" i="1" a="1"/>
  <c r="Q2129" i="1"/>
  <c r="G2131" i="1" a="1"/>
  <c r="G2131" i="1"/>
  <c r="O2127" i="1" a="1"/>
  <c r="O2127" i="1"/>
  <c r="F2130" i="1" a="1"/>
  <c r="F2130" i="1"/>
  <c r="I2128" i="1" a="1"/>
  <c r="I2128" i="1"/>
  <c r="I2130" i="1" a="1"/>
  <c r="I2130" i="1"/>
  <c r="H2130" i="1" a="1"/>
  <c r="H2130" i="1"/>
  <c r="G2130" i="1" a="1"/>
  <c r="G2130" i="1" s="1"/>
  <c r="I2129" i="1" a="1"/>
  <c r="I2129" i="1" s="1"/>
  <c r="F2129" i="1" a="1"/>
  <c r="F2129" i="1"/>
  <c r="N2127" i="1" a="1"/>
  <c r="N2127" i="1" s="1"/>
  <c r="K2128" i="1" a="1"/>
  <c r="K2128" i="1" s="1"/>
  <c r="L2128" i="1" a="1"/>
  <c r="L2128" i="1"/>
  <c r="J2128" i="1" a="1"/>
  <c r="J2128" i="1" s="1"/>
  <c r="L2123" i="1" a="1"/>
  <c r="L2123" i="1" s="1"/>
  <c r="N2126" i="1" a="1"/>
  <c r="N2126" i="1" s="1"/>
  <c r="P2125" i="1" a="1"/>
  <c r="P2125" i="1" s="1"/>
  <c r="Q2124" i="1" a="1"/>
  <c r="Q2124" i="1" s="1"/>
  <c r="F2126" i="1" a="1"/>
  <c r="F2126" i="1" s="1"/>
  <c r="J2123" i="1" a="1"/>
  <c r="J2123" i="1"/>
  <c r="L2126" i="1" a="1"/>
  <c r="L2126" i="1"/>
  <c r="H2125" i="1" a="1"/>
  <c r="H2125" i="1" s="1"/>
  <c r="I2125" i="1" a="1"/>
  <c r="I2125" i="1" s="1"/>
  <c r="J2126" i="1" a="1"/>
  <c r="J2126" i="1"/>
  <c r="H2124" i="1" a="1"/>
  <c r="H2124" i="1" s="1"/>
  <c r="M2126" i="1" a="1"/>
  <c r="M2126" i="1"/>
  <c r="M2124" i="1" a="1"/>
  <c r="M2124" i="1"/>
  <c r="P2123" i="1" a="1"/>
  <c r="P2123" i="1" s="1"/>
  <c r="O2126" i="1" a="1"/>
  <c r="O2126" i="1"/>
  <c r="O2125" i="1" a="1"/>
  <c r="O2125" i="1"/>
  <c r="N2125" i="1" a="1"/>
  <c r="N2125" i="1"/>
  <c r="G2124" i="1" a="1"/>
  <c r="G2124" i="1"/>
  <c r="M2125" i="1" a="1"/>
  <c r="M2125" i="1"/>
  <c r="L2125" i="1" a="1"/>
  <c r="L2125" i="1" s="1"/>
  <c r="L2124" i="1" a="1"/>
  <c r="L2124" i="1" s="1"/>
  <c r="O2123" i="1" a="1"/>
  <c r="O2123" i="1" s="1"/>
  <c r="N2123" i="1" a="1"/>
  <c r="N2123" i="1"/>
  <c r="K2123" i="1" a="1"/>
  <c r="K2123" i="1"/>
  <c r="K2125" i="1" a="1"/>
  <c r="K2125" i="1" s="1"/>
  <c r="G2125" i="1" a="1"/>
  <c r="G2125" i="1" s="1"/>
  <c r="N2124" i="1" a="1"/>
  <c r="N2124" i="1" s="1"/>
  <c r="K2127" i="1" a="1"/>
  <c r="K2127" i="1" s="1"/>
  <c r="J2127" i="1" a="1"/>
  <c r="J2127" i="1" s="1"/>
  <c r="I2127" i="1" a="1"/>
  <c r="I2127" i="1" s="1"/>
  <c r="H2127" i="1" a="1"/>
  <c r="H2127" i="1" s="1"/>
  <c r="I2126" i="1" a="1"/>
  <c r="I2126" i="1" s="1"/>
  <c r="O2124" i="1" a="1"/>
  <c r="O2124" i="1"/>
  <c r="G2127" i="1" a="1"/>
  <c r="G2127" i="1"/>
  <c r="F2127" i="1" a="1"/>
  <c r="F2127" i="1"/>
  <c r="G2126" i="1" a="1"/>
  <c r="G2126" i="1"/>
  <c r="M2123" i="1" a="1"/>
  <c r="M2123" i="1" s="1"/>
  <c r="P2124" i="1" a="1"/>
  <c r="P2124" i="1" s="1"/>
  <c r="F2125" i="1" a="1"/>
  <c r="F2125" i="1"/>
  <c r="K2124" i="1" a="1"/>
  <c r="K2124" i="1"/>
  <c r="I2123" i="1" a="1"/>
  <c r="I2123" i="1"/>
  <c r="P2126" i="1" a="1"/>
  <c r="P2126" i="1" s="1"/>
  <c r="I2124" i="1" a="1"/>
  <c r="I2124" i="1" s="1"/>
  <c r="H2123" i="1" a="1"/>
  <c r="H2123" i="1"/>
  <c r="Q2126" i="1" a="1"/>
  <c r="Q2126" i="1"/>
  <c r="K2126" i="1" a="1"/>
  <c r="K2126" i="1"/>
  <c r="J2124" i="1" a="1"/>
  <c r="J2124" i="1"/>
  <c r="H2126" i="1" a="1"/>
  <c r="H2126" i="1" s="1"/>
  <c r="Q2125" i="1" a="1"/>
  <c r="Q2125" i="1" s="1"/>
  <c r="J2125" i="1" a="1"/>
  <c r="J2125" i="1" s="1"/>
  <c r="F2124" i="1" a="1"/>
  <c r="F2124" i="1" s="1"/>
  <c r="Q2123" i="1" a="1"/>
  <c r="Q2123" i="1"/>
  <c r="F2120" i="1" a="1"/>
  <c r="F2120" i="1"/>
  <c r="H2120" i="1" a="1"/>
  <c r="H2120" i="1" s="1"/>
  <c r="M2121" i="1" a="1"/>
  <c r="M2121" i="1" s="1"/>
  <c r="I2122" i="1" a="1"/>
  <c r="I2122" i="1" s="1"/>
  <c r="Q2121" i="1" a="1"/>
  <c r="Q2121" i="1"/>
  <c r="M2120" i="1" a="1"/>
  <c r="M2120" i="1" s="1"/>
  <c r="P2119" i="1" a="1"/>
  <c r="P2119" i="1" s="1"/>
  <c r="K2122" i="1" a="1"/>
  <c r="K2122" i="1" s="1"/>
  <c r="P2121" i="1" a="1"/>
  <c r="P2121" i="1" s="1"/>
  <c r="O2121" i="1" a="1"/>
  <c r="O2121" i="1" s="1"/>
  <c r="N2121" i="1" a="1"/>
  <c r="N2121" i="1" s="1"/>
  <c r="I2121" i="1" a="1"/>
  <c r="I2121" i="1"/>
  <c r="J2120" i="1" a="1"/>
  <c r="J2120" i="1" s="1"/>
  <c r="L2121" i="1" a="1"/>
  <c r="L2121" i="1"/>
  <c r="G2121" i="1" a="1"/>
  <c r="G2121" i="1"/>
  <c r="Q2120" i="1" a="1"/>
  <c r="Q2120" i="1" s="1"/>
  <c r="G2120" i="1" a="1"/>
  <c r="G2120" i="1"/>
  <c r="J2121" i="1" a="1"/>
  <c r="J2121" i="1" s="1"/>
  <c r="H2121" i="1" a="1"/>
  <c r="H2121" i="1" s="1"/>
  <c r="Q2119" i="1" a="1"/>
  <c r="Q2119" i="1"/>
  <c r="Q2122" i="1" a="1"/>
  <c r="Q2122" i="1"/>
  <c r="K2120" i="1" a="1"/>
  <c r="K2120" i="1"/>
  <c r="F2123" i="1" a="1"/>
  <c r="F2123" i="1"/>
  <c r="M2122" i="1" a="1"/>
  <c r="M2122" i="1"/>
  <c r="H2122" i="1" a="1"/>
  <c r="H2122" i="1" s="1"/>
  <c r="G2122" i="1" a="1"/>
  <c r="G2122" i="1" s="1"/>
  <c r="I2120" i="1" a="1"/>
  <c r="I2120" i="1"/>
  <c r="O2120" i="1" a="1"/>
  <c r="O2120" i="1"/>
  <c r="N2120" i="1" a="1"/>
  <c r="N2120" i="1"/>
  <c r="K2121" i="1" a="1"/>
  <c r="K2121" i="1"/>
  <c r="G2123" i="1" a="1"/>
  <c r="G2123" i="1" s="1"/>
  <c r="P2122" i="1" a="1"/>
  <c r="P2122" i="1" s="1"/>
  <c r="O2122" i="1" a="1"/>
  <c r="O2122" i="1" s="1"/>
  <c r="N2119" i="1" a="1"/>
  <c r="N2119" i="1"/>
  <c r="L2120" i="1" a="1"/>
  <c r="L2120" i="1" s="1"/>
  <c r="N2122" i="1" a="1"/>
  <c r="N2122" i="1" s="1"/>
  <c r="L2122" i="1" a="1"/>
  <c r="L2122" i="1" s="1"/>
  <c r="J2122" i="1" a="1"/>
  <c r="J2122" i="1" s="1"/>
  <c r="F2121" i="1" a="1"/>
  <c r="F2121" i="1" s="1"/>
  <c r="P2120" i="1" a="1"/>
  <c r="P2120" i="1"/>
  <c r="F2122" i="1" a="1"/>
  <c r="F2122" i="1"/>
  <c r="O2119" i="1" a="1"/>
  <c r="O2119" i="1"/>
  <c r="G2118" i="1" a="1"/>
  <c r="G2118" i="1"/>
  <c r="P2116" i="1" a="1"/>
  <c r="P2116" i="1"/>
  <c r="L2116" i="1" a="1"/>
  <c r="L2116" i="1"/>
  <c r="Q2117" i="1" a="1"/>
  <c r="Q2117" i="1" s="1"/>
  <c r="M2117" i="1" a="1"/>
  <c r="M2117" i="1"/>
  <c r="J2116" i="1" a="1"/>
  <c r="J2116" i="1" s="1"/>
  <c r="J2117" i="1" a="1"/>
  <c r="J2117" i="1"/>
  <c r="Q2115" i="1" a="1"/>
  <c r="Q2115" i="1"/>
  <c r="L2118" i="1" a="1"/>
  <c r="L2118" i="1"/>
  <c r="G2117" i="1" a="1"/>
  <c r="G2117" i="1"/>
  <c r="I2117" i="1" a="1"/>
  <c r="I2117" i="1"/>
  <c r="L2115" i="1" a="1"/>
  <c r="L2115" i="1" s="1"/>
  <c r="M2115" i="1" a="1"/>
  <c r="M2115" i="1"/>
  <c r="K2118" i="1" a="1"/>
  <c r="K2118" i="1"/>
  <c r="P2117" i="1" a="1"/>
  <c r="P2117" i="1"/>
  <c r="H2118" i="1" a="1"/>
  <c r="H2118" i="1"/>
  <c r="O2117" i="1" a="1"/>
  <c r="O2117" i="1" s="1"/>
  <c r="N2117" i="1" a="1"/>
  <c r="N2117" i="1" s="1"/>
  <c r="H2116" i="1" a="1"/>
  <c r="H2116" i="1"/>
  <c r="N2115" i="1" a="1"/>
  <c r="N2115" i="1"/>
  <c r="O2116" i="1" a="1"/>
  <c r="O2116" i="1"/>
  <c r="N2116" i="1" a="1"/>
  <c r="N2116" i="1" s="1"/>
  <c r="K2116" i="1" a="1"/>
  <c r="K2116" i="1" s="1"/>
  <c r="F2117" i="1" a="1"/>
  <c r="F2117" i="1" s="1"/>
  <c r="K2115" i="1" a="1"/>
  <c r="K2115" i="1" s="1"/>
  <c r="M2119" i="1" a="1"/>
  <c r="M2119" i="1"/>
  <c r="J2119" i="1" a="1"/>
  <c r="J2119" i="1"/>
  <c r="Q2118" i="1" a="1"/>
  <c r="Q2118" i="1" s="1"/>
  <c r="N2118" i="1" a="1"/>
  <c r="N2118" i="1"/>
  <c r="O2118" i="1" a="1"/>
  <c r="O2118" i="1"/>
  <c r="F2116" i="1" a="1"/>
  <c r="F2116" i="1" s="1"/>
  <c r="Q2116" i="1" a="1"/>
  <c r="Q2116" i="1" s="1"/>
  <c r="M2116" i="1" a="1"/>
  <c r="M2116" i="1"/>
  <c r="P2115" i="1" a="1"/>
  <c r="P2115" i="1" s="1"/>
  <c r="L2119" i="1" a="1"/>
  <c r="L2119" i="1" s="1"/>
  <c r="J2118" i="1" a="1"/>
  <c r="J2118" i="1"/>
  <c r="F2119" i="1" a="1"/>
  <c r="F2119" i="1"/>
  <c r="I2116" i="1" a="1"/>
  <c r="I2116" i="1"/>
  <c r="L2117" i="1" a="1"/>
  <c r="L2117" i="1"/>
  <c r="K2119" i="1" a="1"/>
  <c r="K2119" i="1"/>
  <c r="I2119" i="1" a="1"/>
  <c r="I2119" i="1"/>
  <c r="H2119" i="1" a="1"/>
  <c r="H2119" i="1"/>
  <c r="I2118" i="1" a="1"/>
  <c r="I2118" i="1" s="1"/>
  <c r="F2118" i="1" a="1"/>
  <c r="F2118" i="1" s="1"/>
  <c r="O2115" i="1" a="1"/>
  <c r="O2115" i="1"/>
  <c r="K2117" i="1" a="1"/>
  <c r="K2117" i="1" s="1"/>
  <c r="G2116" i="1" a="1"/>
  <c r="G2116" i="1"/>
  <c r="H2117" i="1" a="1"/>
  <c r="H2117" i="1" s="1"/>
  <c r="G2119" i="1" a="1"/>
  <c r="G2119" i="1"/>
  <c r="P2118" i="1" a="1"/>
  <c r="P2118" i="1"/>
  <c r="M2118" i="1" a="1"/>
  <c r="M2118" i="1" s="1"/>
  <c r="J2115" i="1" a="1"/>
  <c r="J2115" i="1" s="1"/>
  <c r="I2115" i="1" a="1"/>
  <c r="I2115" i="1" s="1"/>
  <c r="H2115" i="1" a="1"/>
  <c r="H2115" i="1" s="1"/>
  <c r="G2115" i="1" a="1"/>
  <c r="G2115" i="1"/>
  <c r="F2115" i="1" a="1"/>
  <c r="F2115" i="1" s="1"/>
  <c r="P2021" i="1" a="1"/>
  <c r="P2021" i="1" s="1"/>
  <c r="Q2021" i="1" a="1"/>
  <c r="Q2021" i="1" s="1"/>
  <c r="H2018" i="1" a="1"/>
  <c r="H2018" i="1" s="1"/>
  <c r="M2018" i="1" a="1"/>
  <c r="M2018" i="1"/>
  <c r="M2019" i="1" s="1" a="1"/>
  <c r="M2019" i="1" s="1"/>
  <c r="P2018" i="1" a="1"/>
  <c r="P2018" i="1" s="1"/>
  <c r="L2018" i="1" a="1"/>
  <c r="L2018" i="1" s="1"/>
  <c r="L2019" i="1" s="1" a="1"/>
  <c r="L2019" i="1" s="1"/>
  <c r="O2016" i="1" a="1"/>
  <c r="O2016" i="1"/>
  <c r="O2017" i="1" s="1" a="1"/>
  <c r="O2017" i="1" s="1"/>
  <c r="F2018" i="1" a="1"/>
  <c r="F2018" i="1"/>
  <c r="F2019" i="1" s="1" a="1"/>
  <c r="F2019" i="1" s="1"/>
  <c r="L2016" i="1" a="1"/>
  <c r="L2016" i="1"/>
  <c r="H2021" i="1" a="1"/>
  <c r="H2021" i="1"/>
  <c r="N2018" i="1" a="1"/>
  <c r="N2018" i="1" s="1"/>
  <c r="N2019" i="1" s="1" a="1"/>
  <c r="N2019" i="1" s="1"/>
  <c r="L2021" i="1" a="1"/>
  <c r="L2021" i="1"/>
  <c r="K2021" i="1" a="1"/>
  <c r="K2021" i="1"/>
  <c r="G2021" i="1" a="1"/>
  <c r="G2021" i="1" s="1"/>
  <c r="O2018" i="1" a="1"/>
  <c r="O2018" i="1"/>
  <c r="Q2020" i="1" a="1"/>
  <c r="Q2020" i="1" s="1"/>
  <c r="I2020" i="1" a="1"/>
  <c r="I2020" i="1"/>
  <c r="G2020" i="1" a="1"/>
  <c r="G2020" i="1"/>
  <c r="O2019" i="1" a="1"/>
  <c r="O2019" i="1" s="1"/>
  <c r="J2019" i="1" a="1"/>
  <c r="J2019" i="1" s="1"/>
  <c r="Q2018" i="1" a="1"/>
  <c r="Q2018" i="1" s="1"/>
  <c r="K2018" i="1" a="1"/>
  <c r="K2018" i="1" s="1"/>
  <c r="K2019" i="1" s="1" a="1"/>
  <c r="K2019" i="1" s="1"/>
  <c r="P2017" i="1" a="1"/>
  <c r="P2017" i="1"/>
  <c r="Q2016" i="1" a="1"/>
  <c r="Q2016" i="1" s="1"/>
  <c r="Q2017" i="1" s="1" a="1"/>
  <c r="Q2017" i="1" s="1"/>
  <c r="N2016" i="1" a="1"/>
  <c r="N2016" i="1"/>
  <c r="J2018" i="1" a="1"/>
  <c r="J2018" i="1" s="1"/>
  <c r="N2017" i="1" a="1"/>
  <c r="N2017" i="1" s="1"/>
  <c r="M2016" i="1" a="1"/>
  <c r="M2016" i="1"/>
  <c r="M2017" i="1" s="1" a="1"/>
  <c r="M2017" i="1" s="1"/>
  <c r="G2018" i="1" a="1"/>
  <c r="G2018" i="1" s="1"/>
  <c r="G2019" i="1" s="1" a="1"/>
  <c r="G2019" i="1" s="1"/>
  <c r="I2017" i="1" a="1"/>
  <c r="I2017" i="1" s="1"/>
  <c r="J2020" i="1" a="1"/>
  <c r="J2020" i="1"/>
  <c r="P2020" i="1" a="1"/>
  <c r="P2020" i="1" s="1"/>
  <c r="M2020" i="1" a="1"/>
  <c r="M2020" i="1"/>
  <c r="L2020" i="1" a="1"/>
  <c r="L2020" i="1"/>
  <c r="H2020" i="1" a="1"/>
  <c r="H2020" i="1"/>
  <c r="F2020" i="1" a="1"/>
  <c r="F2020" i="1"/>
  <c r="H2019" i="1" a="1"/>
  <c r="H2019" i="1" s="1"/>
  <c r="Q2019" i="1" a="1"/>
  <c r="Q2019" i="1" s="1"/>
  <c r="I2018" i="1" a="1"/>
  <c r="I2018" i="1" s="1"/>
  <c r="I2019" i="1" s="1" a="1"/>
  <c r="I2019" i="1" s="1"/>
  <c r="J2017" i="1" a="1"/>
  <c r="J2017" i="1" s="1"/>
  <c r="J2021" i="1" a="1"/>
  <c r="J2021" i="1"/>
  <c r="O2020" i="1" a="1"/>
  <c r="O2020" i="1"/>
  <c r="P2016" i="1" a="1"/>
  <c r="P2016" i="1" s="1"/>
  <c r="K2020" i="1" a="1"/>
  <c r="K2020" i="1"/>
  <c r="I2021" i="1" a="1"/>
  <c r="I2021" i="1"/>
  <c r="O2021" i="1" a="1"/>
  <c r="O2021" i="1"/>
  <c r="N2021" i="1" a="1"/>
  <c r="N2021" i="1"/>
  <c r="M2021" i="1" a="1"/>
  <c r="M2021" i="1"/>
  <c r="F2021" i="1" a="1"/>
  <c r="F2021" i="1" s="1"/>
  <c r="N2020" i="1" a="1"/>
  <c r="N2020" i="1" s="1"/>
  <c r="P2019" i="1" a="1"/>
  <c r="P2019" i="1" s="1"/>
  <c r="L2017" i="1" a="1"/>
  <c r="L2017" i="1" s="1"/>
  <c r="M2015" i="1" a="1"/>
  <c r="M2015" i="1"/>
  <c r="K2015" i="1" a="1"/>
  <c r="K2015" i="1"/>
  <c r="I2015" i="1" a="1"/>
  <c r="I2015" i="1"/>
  <c r="G2013" i="1" a="1"/>
  <c r="G2013" i="1"/>
  <c r="O2011" i="1" a="1"/>
  <c r="O2011" i="1"/>
  <c r="N2011" i="1" a="1"/>
  <c r="N2011" i="1" s="1"/>
  <c r="M2011" i="1" a="1"/>
  <c r="M2011" i="1"/>
  <c r="L2011" i="1" a="1"/>
  <c r="L2011" i="1" s="1"/>
  <c r="G2015" i="1" a="1"/>
  <c r="G2015" i="1" s="1"/>
  <c r="H2013" i="1" a="1"/>
  <c r="H2013" i="1"/>
  <c r="H2014" i="1" s="1" a="1"/>
  <c r="H2014" i="1" s="1"/>
  <c r="F2014" i="1"/>
  <c r="P2013" i="1" a="1"/>
  <c r="P2013" i="1" s="1"/>
  <c r="P2014" i="1" s="1" a="1"/>
  <c r="P2014" i="1" s="1"/>
  <c r="Q2011" i="1" a="1"/>
  <c r="Q2011" i="1"/>
  <c r="F2011" i="1" a="1"/>
  <c r="F2011" i="1"/>
  <c r="J2016" i="1" a="1"/>
  <c r="J2016" i="1"/>
  <c r="L2013" i="1" a="1"/>
  <c r="L2013" i="1"/>
  <c r="N2015" i="1" a="1"/>
  <c r="N2015" i="1"/>
  <c r="M2014" i="1" a="1"/>
  <c r="M2014" i="1" s="1"/>
  <c r="F2016" i="1" a="1"/>
  <c r="F2016" i="1" s="1"/>
  <c r="F2017" i="1" s="1" a="1"/>
  <c r="F2017" i="1" s="1"/>
  <c r="O2015" i="1" a="1"/>
  <c r="O2015" i="1"/>
  <c r="Q2015" i="1" a="1"/>
  <c r="Q2015" i="1" s="1"/>
  <c r="P2015" i="1" a="1"/>
  <c r="P2015" i="1"/>
  <c r="L2015" i="1" a="1"/>
  <c r="L2015" i="1" s="1"/>
  <c r="H2011" i="1" a="1"/>
  <c r="H2011" i="1"/>
  <c r="K2013" i="1" a="1"/>
  <c r="K2013" i="1" s="1"/>
  <c r="K2014" i="1" s="1" a="1"/>
  <c r="K2014" i="1" s="1"/>
  <c r="F2013" i="1" a="1"/>
  <c r="F2013" i="1" s="1"/>
  <c r="F2014" i="1" s="1" a="1"/>
  <c r="M2013" i="1" a="1"/>
  <c r="M2013" i="1"/>
  <c r="I2016" i="1" a="1"/>
  <c r="I2016" i="1"/>
  <c r="H2016" i="1" a="1"/>
  <c r="H2016" i="1"/>
  <c r="H2017" i="1" s="1" a="1"/>
  <c r="H2017" i="1" s="1"/>
  <c r="G2016" i="1" a="1"/>
  <c r="G2016" i="1"/>
  <c r="G2017" i="1" s="1" a="1"/>
  <c r="G2017" i="1" s="1"/>
  <c r="N2013" i="1" a="1"/>
  <c r="N2013" i="1" s="1"/>
  <c r="N2014" i="1" s="1" a="1"/>
  <c r="N2014" i="1" s="1"/>
  <c r="I2011" i="1" a="1"/>
  <c r="I2011" i="1"/>
  <c r="O2013" i="1" a="1"/>
  <c r="O2013" i="1"/>
  <c r="O2014" i="1" s="1" a="1"/>
  <c r="O2014" i="1" s="1"/>
  <c r="P2011" i="1" a="1"/>
  <c r="P2011" i="1"/>
  <c r="J2015" i="1" a="1"/>
  <c r="J2015" i="1" s="1"/>
  <c r="H2015" i="1" a="1"/>
  <c r="H2015" i="1" s="1"/>
  <c r="L2014" i="1" a="1"/>
  <c r="L2014" i="1"/>
  <c r="I2013" i="1" a="1"/>
  <c r="I2013" i="1"/>
  <c r="I2014" i="1" s="1" a="1"/>
  <c r="F2015" i="1" a="1"/>
  <c r="F2015" i="1" s="1"/>
  <c r="I2014" i="1"/>
  <c r="G2014" i="1" a="1"/>
  <c r="G2014" i="1"/>
  <c r="J2013" i="1" a="1"/>
  <c r="J2013" i="1"/>
  <c r="J2014" i="1" s="1" a="1"/>
  <c r="J2014" i="1" s="1"/>
  <c r="K2011" i="1" a="1"/>
  <c r="K2011" i="1"/>
  <c r="Q2013" i="1" a="1"/>
  <c r="Q2013" i="1" s="1"/>
  <c r="Q2014" i="1" s="1" a="1"/>
  <c r="Q2014" i="1" s="1"/>
  <c r="G2011" i="1" a="1"/>
  <c r="G2011" i="1" s="1"/>
  <c r="J2011" i="1" a="1"/>
  <c r="J2011" i="1"/>
  <c r="K2016" i="1" a="1"/>
  <c r="K2016" i="1" s="1"/>
  <c r="K2017" i="1" s="1" a="1"/>
  <c r="K2017" i="1" s="1"/>
  <c r="F2008" i="1" a="1"/>
  <c r="F2008" i="1" s="1"/>
  <c r="F2009" i="1" s="1" a="1"/>
  <c r="F2009" i="1" s="1"/>
  <c r="G2010" i="1" a="1"/>
  <c r="G2010" i="1" s="1"/>
  <c r="H2006" i="1" a="1"/>
  <c r="H2006" i="1" s="1"/>
  <c r="I2010" i="1" a="1"/>
  <c r="I2010" i="1"/>
  <c r="N2008" i="1" a="1"/>
  <c r="N2008" i="1" s="1"/>
  <c r="N2009" i="1" s="1" a="1"/>
  <c r="H2010" i="1" a="1"/>
  <c r="H2010" i="1"/>
  <c r="F2010" i="1" a="1"/>
  <c r="F2010" i="1"/>
  <c r="M2009" i="1" a="1"/>
  <c r="M2009" i="1" s="1"/>
  <c r="G2006" i="1" a="1"/>
  <c r="G2006" i="1"/>
  <c r="G2007" i="1" s="1" a="1"/>
  <c r="G2007" i="1" s="1"/>
  <c r="O2006" i="1" a="1"/>
  <c r="O2006" i="1" s="1"/>
  <c r="O2007" i="1" s="1" a="1"/>
  <c r="O2007" i="1" s="1"/>
  <c r="G2008" i="1" a="1"/>
  <c r="G2008" i="1" s="1"/>
  <c r="I2006" i="1" a="1"/>
  <c r="I2006" i="1" s="1"/>
  <c r="I2007" i="1" s="1" a="1"/>
  <c r="I2007" i="1" s="1"/>
  <c r="Q2005" i="1" a="1"/>
  <c r="Q2005" i="1"/>
  <c r="P2006" i="1" a="1"/>
  <c r="P2006" i="1"/>
  <c r="P2007" i="1" s="1" a="1"/>
  <c r="P2007" i="1" s="1"/>
  <c r="O2005" i="1" a="1"/>
  <c r="O2005" i="1"/>
  <c r="P2008" i="1" a="1"/>
  <c r="P2008" i="1"/>
  <c r="P2009" i="1" s="1" a="1"/>
  <c r="P2009" i="1" s="1"/>
  <c r="M2008" i="1" a="1"/>
  <c r="M2008" i="1"/>
  <c r="K2006" i="1" a="1"/>
  <c r="K2006" i="1" s="1"/>
  <c r="K2007" i="1" s="1" a="1"/>
  <c r="K2007" i="1" s="1"/>
  <c r="L2008" i="1" a="1"/>
  <c r="L2008" i="1"/>
  <c r="L2009" i="1" s="1" a="1"/>
  <c r="L2009" i="1" s="1"/>
  <c r="J2008" i="1" a="1"/>
  <c r="J2008" i="1" s="1"/>
  <c r="J2009" i="1" s="1" a="1"/>
  <c r="J2009" i="1" s="1"/>
  <c r="K2008" i="1" a="1"/>
  <c r="K2008" i="1" s="1"/>
  <c r="K2009" i="1" s="1" a="1"/>
  <c r="K2009" i="1" s="1"/>
  <c r="I2008" i="1" a="1"/>
  <c r="I2008" i="1"/>
  <c r="I2009" i="1" s="1" a="1"/>
  <c r="I2009" i="1" s="1"/>
  <c r="H2008" i="1" a="1"/>
  <c r="H2008" i="1"/>
  <c r="H2009" i="1" s="1" a="1"/>
  <c r="H2009" i="1" s="1"/>
  <c r="M2006" i="1" a="1"/>
  <c r="M2006" i="1" s="1"/>
  <c r="M2007" i="1" s="1" a="1"/>
  <c r="M2007" i="1" s="1"/>
  <c r="J2006" i="1" a="1"/>
  <c r="J2006" i="1"/>
  <c r="J2007" i="1" s="1" a="1"/>
  <c r="J2007" i="1" s="1"/>
  <c r="P2010" i="1" a="1"/>
  <c r="P2010" i="1"/>
  <c r="F2007" i="1" a="1"/>
  <c r="F2007" i="1" s="1"/>
  <c r="P2005" i="1" a="1"/>
  <c r="P2005" i="1"/>
  <c r="N2005" i="1" a="1"/>
  <c r="N2005" i="1"/>
  <c r="Q2009" i="1" a="1"/>
  <c r="Q2009" i="1" s="1"/>
  <c r="M2010" i="1" a="1"/>
  <c r="M2010" i="1" s="1"/>
  <c r="H2007" i="1" a="1"/>
  <c r="H2007" i="1" s="1"/>
  <c r="G2009" i="1" a="1"/>
  <c r="G2009" i="1"/>
  <c r="O2010" i="1" a="1"/>
  <c r="O2010" i="1"/>
  <c r="N2010" i="1" a="1"/>
  <c r="N2010" i="1"/>
  <c r="Q2008" i="1" a="1"/>
  <c r="Q2008" i="1"/>
  <c r="F2006" i="1" a="1"/>
  <c r="F2006" i="1"/>
  <c r="N2006" i="1" a="1"/>
  <c r="N2006" i="1" s="1"/>
  <c r="N2007" i="1" s="1" a="1"/>
  <c r="N2007" i="1" s="1"/>
  <c r="Q2006" i="1" a="1"/>
  <c r="Q2006" i="1" s="1"/>
  <c r="Q2007" i="1" s="1" a="1"/>
  <c r="Q2007" i="1" s="1"/>
  <c r="L2006" i="1" a="1"/>
  <c r="L2006" i="1" s="1"/>
  <c r="L2007" i="1" s="1" a="1"/>
  <c r="L2007" i="1" s="1"/>
  <c r="Q2010" i="1" a="1"/>
  <c r="Q2010" i="1"/>
  <c r="N2009" i="1"/>
  <c r="O2008" i="1" a="1"/>
  <c r="O2008" i="1" s="1"/>
  <c r="O2009" i="1" s="1" a="1"/>
  <c r="O2009" i="1" s="1"/>
  <c r="L2010" i="1" a="1"/>
  <c r="L2010" i="1" s="1"/>
  <c r="K2010" i="1" a="1"/>
  <c r="K2010" i="1"/>
  <c r="J2010" i="1" a="1"/>
  <c r="J2010" i="1" s="1"/>
  <c r="L2005" i="1" a="1"/>
  <c r="L2005" i="1"/>
  <c r="J2003" i="1" a="1"/>
  <c r="J2003" i="1"/>
  <c r="L2000" i="1" a="1"/>
  <c r="L2000" i="1" s="1"/>
  <c r="G2004" i="1" a="1"/>
  <c r="G2004" i="1"/>
  <c r="M2005" i="1" a="1"/>
  <c r="M2005" i="1" s="1"/>
  <c r="K2005" i="1" a="1"/>
  <c r="K2005" i="1"/>
  <c r="N2003" i="1" a="1"/>
  <c r="N2003" i="1" s="1"/>
  <c r="J2005" i="1" a="1"/>
  <c r="J2005" i="1"/>
  <c r="N2001" i="1" a="1"/>
  <c r="N2001" i="1"/>
  <c r="I2005" i="1" a="1"/>
  <c r="I2005" i="1"/>
  <c r="I2003" i="1" a="1"/>
  <c r="I2003" i="1" s="1"/>
  <c r="I2004" i="1" s="1" a="1"/>
  <c r="I2004" i="1" s="1"/>
  <c r="H2005" i="1" a="1"/>
  <c r="H2005" i="1"/>
  <c r="O2001" i="1" a="1"/>
  <c r="O2001" i="1" s="1"/>
  <c r="J2001" i="1" a="1"/>
  <c r="J2001" i="1" s="1"/>
  <c r="F2001" i="1" a="1"/>
  <c r="F2001" i="1" s="1"/>
  <c r="G2005" i="1" a="1"/>
  <c r="G2005" i="1" s="1"/>
  <c r="P2000" i="1" a="1"/>
  <c r="P2000" i="1" s="1"/>
  <c r="M2000" i="1" a="1"/>
  <c r="M2000" i="1" s="1"/>
  <c r="F2005" i="1" a="1"/>
  <c r="F2005" i="1"/>
  <c r="H2003" i="1" a="1"/>
  <c r="H2003" i="1" s="1"/>
  <c r="I2001" i="1" a="1"/>
  <c r="I2001" i="1"/>
  <c r="Q2001" i="1" a="1"/>
  <c r="Q2001" i="1" s="1"/>
  <c r="P2001" i="1" a="1"/>
  <c r="P2001" i="1"/>
  <c r="O2000" i="1" a="1"/>
  <c r="O2000" i="1" s="1"/>
  <c r="N2004" i="1" a="1"/>
  <c r="N2004" i="1"/>
  <c r="J2004" i="1" a="1"/>
  <c r="J2004" i="1" s="1"/>
  <c r="H2004" i="1" a="1"/>
  <c r="H2004" i="1" s="1"/>
  <c r="M2003" i="1" a="1"/>
  <c r="M2003" i="1" s="1"/>
  <c r="M2004" i="1" s="1" a="1"/>
  <c r="M2004" i="1" s="1"/>
  <c r="M2001" i="1" a="1"/>
  <c r="M2001" i="1" s="1"/>
  <c r="Q2003" i="1" a="1"/>
  <c r="Q2003" i="1" s="1"/>
  <c r="Q2004" i="1" s="1" a="1"/>
  <c r="Q2004" i="1" s="1"/>
  <c r="K2003" i="1" a="1"/>
  <c r="K2003" i="1" s="1"/>
  <c r="K2004" i="1" s="1" a="1"/>
  <c r="K2004" i="1" s="1"/>
  <c r="Q2000" i="1" a="1"/>
  <c r="Q2000" i="1"/>
  <c r="G2003" i="1" a="1"/>
  <c r="G2003" i="1"/>
  <c r="H2001" i="1" a="1"/>
  <c r="H2001" i="1"/>
  <c r="G2001" i="1" a="1"/>
  <c r="G2001" i="1"/>
  <c r="K2001" i="1" a="1"/>
  <c r="K2001" i="1" s="1"/>
  <c r="N2000" i="1" a="1"/>
  <c r="N2000" i="1"/>
  <c r="F2003" i="1" a="1"/>
  <c r="F2003" i="1"/>
  <c r="F2004" i="1" s="1" a="1"/>
  <c r="F2004" i="1" s="1"/>
  <c r="P2003" i="1" a="1"/>
  <c r="P2003" i="1" s="1"/>
  <c r="P2004" i="1" s="1" a="1"/>
  <c r="P2004" i="1" s="1"/>
  <c r="O2003" i="1" a="1"/>
  <c r="O2003" i="1"/>
  <c r="O2004" i="1" s="1" a="1"/>
  <c r="O2004" i="1" s="1"/>
  <c r="L2003" i="1" a="1"/>
  <c r="L2003" i="1" s="1"/>
  <c r="L2004" i="1" s="1" a="1"/>
  <c r="L2004" i="1" s="1"/>
  <c r="L2001" i="1" a="1"/>
  <c r="L2001" i="1"/>
  <c r="I1997" i="1" a="1"/>
  <c r="I1997" i="1" s="1"/>
  <c r="N1999" i="1" a="1"/>
  <c r="N1999" i="1" s="1"/>
  <c r="G1998" i="1" a="1"/>
  <c r="G1998" i="1" s="1"/>
  <c r="F1998" i="1" a="1"/>
  <c r="F1998" i="1" s="1"/>
  <c r="M1999" i="1" a="1"/>
  <c r="M1999" i="1" s="1"/>
  <c r="M1995" i="1" a="1"/>
  <c r="M1995" i="1" s="1"/>
  <c r="M1997" i="1" a="1"/>
  <c r="M1997" i="1"/>
  <c r="K1999" i="1" a="1"/>
  <c r="K1999" i="1" s="1"/>
  <c r="H1999" i="1" a="1"/>
  <c r="H1999" i="1"/>
  <c r="O1998" i="1" a="1"/>
  <c r="O1998" i="1" s="1"/>
  <c r="K1995" i="1" a="1"/>
  <c r="K1995" i="1" s="1"/>
  <c r="Q1996" i="1" a="1"/>
  <c r="Q1996" i="1" s="1"/>
  <c r="H1996" i="1" a="1"/>
  <c r="H1996" i="1" s="1"/>
  <c r="J1999" i="1" a="1"/>
  <c r="J1999" i="1" s="1"/>
  <c r="L1998" i="1" a="1"/>
  <c r="L1998" i="1" s="1"/>
  <c r="I1995" i="1" a="1"/>
  <c r="I1995" i="1"/>
  <c r="P1996" i="1" a="1"/>
  <c r="P1996" i="1" s="1"/>
  <c r="L1999" i="1" a="1"/>
  <c r="L1999" i="1" s="1"/>
  <c r="Q1998" i="1" a="1"/>
  <c r="Q1998" i="1" s="1"/>
  <c r="M1998" i="1" a="1"/>
  <c r="M1998" i="1"/>
  <c r="L1997" i="1" a="1"/>
  <c r="L1997" i="1"/>
  <c r="H1998" i="1" a="1"/>
  <c r="H1998" i="1"/>
  <c r="Q1995" i="1" a="1"/>
  <c r="Q1995" i="1" s="1"/>
  <c r="K1996" i="1" a="1"/>
  <c r="K1996" i="1"/>
  <c r="P1997" i="1" a="1"/>
  <c r="P1997" i="1" s="1"/>
  <c r="F1997" i="1" a="1"/>
  <c r="F1997" i="1" s="1"/>
  <c r="N1996" i="1" a="1"/>
  <c r="N1996" i="1" s="1"/>
  <c r="F1996" i="1" a="1"/>
  <c r="F1996" i="1"/>
  <c r="G1996" i="1" a="1"/>
  <c r="G1996" i="1" s="1"/>
  <c r="H1995" i="1" a="1"/>
  <c r="H1995" i="1" s="1"/>
  <c r="J1996" i="1" a="1"/>
  <c r="J1996" i="1"/>
  <c r="P1995" i="1" a="1"/>
  <c r="P1995" i="1" s="1"/>
  <c r="J1995" i="1" a="1"/>
  <c r="J1995" i="1" s="1"/>
  <c r="P1998" i="1" a="1"/>
  <c r="P1998" i="1" s="1"/>
  <c r="H1997" i="1" a="1"/>
  <c r="H1997" i="1" s="1"/>
  <c r="N1995" i="1" a="1"/>
  <c r="N1995" i="1"/>
  <c r="I1996" i="1" a="1"/>
  <c r="I1996" i="1" s="1"/>
  <c r="K2000" i="1" a="1"/>
  <c r="K2000" i="1"/>
  <c r="J2000" i="1" a="1"/>
  <c r="J2000" i="1"/>
  <c r="I2000" i="1" a="1"/>
  <c r="I2000" i="1"/>
  <c r="J1998" i="1" a="1"/>
  <c r="J1998" i="1" s="1"/>
  <c r="H2000" i="1" a="1"/>
  <c r="H2000" i="1"/>
  <c r="J1997" i="1" a="1"/>
  <c r="J1997" i="1"/>
  <c r="G2000" i="1" a="1"/>
  <c r="G2000" i="1"/>
  <c r="N1998" i="1" a="1"/>
  <c r="N1998" i="1" s="1"/>
  <c r="O1995" i="1" a="1"/>
  <c r="O1995" i="1" s="1"/>
  <c r="M1996" i="1" a="1"/>
  <c r="M1996" i="1"/>
  <c r="F2000" i="1" a="1"/>
  <c r="F2000" i="1" s="1"/>
  <c r="F1999" i="1" a="1"/>
  <c r="F1999" i="1"/>
  <c r="K1998" i="1" a="1"/>
  <c r="K1998" i="1"/>
  <c r="Q1997" i="1" a="1"/>
  <c r="Q1997" i="1"/>
  <c r="Q1999" i="1" a="1"/>
  <c r="Q1999" i="1" s="1"/>
  <c r="I1999" i="1" a="1"/>
  <c r="I1999" i="1"/>
  <c r="L1996" i="1" a="1"/>
  <c r="L1996" i="1"/>
  <c r="G1997" i="1" a="1"/>
  <c r="G1997" i="1" s="1"/>
  <c r="L1995" i="1" a="1"/>
  <c r="L1995" i="1"/>
  <c r="I1998" i="1" a="1"/>
  <c r="I1998" i="1"/>
  <c r="O1996" i="1" a="1"/>
  <c r="O1996" i="1"/>
  <c r="P1999" i="1" a="1"/>
  <c r="P1999" i="1"/>
  <c r="O1997" i="1" a="1"/>
  <c r="O1997" i="1" s="1"/>
  <c r="K1997" i="1" a="1"/>
  <c r="K1997" i="1" s="1"/>
  <c r="O1999" i="1" a="1"/>
  <c r="O1999" i="1"/>
  <c r="G1999" i="1" a="1"/>
  <c r="G1999" i="1" s="1"/>
  <c r="N1997" i="1" a="1"/>
  <c r="N1997" i="1" s="1"/>
  <c r="G1990" i="1" a="1"/>
  <c r="G1990" i="1"/>
  <c r="M1990" i="1" a="1"/>
  <c r="M1990" i="1" s="1"/>
  <c r="G1991" i="1" a="1"/>
  <c r="G1991" i="1"/>
  <c r="O1990" i="1" a="1"/>
  <c r="O1990" i="1" s="1"/>
  <c r="Q1993" i="1" a="1"/>
  <c r="Q1993" i="1" s="1"/>
  <c r="P1990" i="1" a="1"/>
  <c r="P1990" i="1"/>
  <c r="G1994" i="1" a="1"/>
  <c r="G1994" i="1" s="1"/>
  <c r="F1993" i="1" a="1"/>
  <c r="F1993" i="1" s="1"/>
  <c r="M1992" i="1" a="1"/>
  <c r="M1992" i="1" s="1"/>
  <c r="F1991" i="1" a="1"/>
  <c r="F1991" i="1" s="1"/>
  <c r="H1990" i="1" a="1"/>
  <c r="H1990" i="1"/>
  <c r="I1991" i="1" a="1"/>
  <c r="I1991" i="1"/>
  <c r="N1991" i="1" a="1"/>
  <c r="N1991" i="1"/>
  <c r="L1990" i="1" a="1"/>
  <c r="L1990" i="1"/>
  <c r="O1993" i="1" a="1"/>
  <c r="O1993" i="1"/>
  <c r="L1993" i="1" a="1"/>
  <c r="L1993" i="1"/>
  <c r="P1992" i="1" a="1"/>
  <c r="P1992" i="1" s="1"/>
  <c r="I1993" i="1" a="1"/>
  <c r="I1993" i="1"/>
  <c r="I1992" i="1" a="1"/>
  <c r="I1992" i="1" s="1"/>
  <c r="K1993" i="1" a="1"/>
  <c r="K1993" i="1" s="1"/>
  <c r="G1992" i="1" a="1"/>
  <c r="G1992" i="1" s="1"/>
  <c r="J1993" i="1" a="1"/>
  <c r="J1993" i="1" s="1"/>
  <c r="O1992" i="1" a="1"/>
  <c r="O1992" i="1" s="1"/>
  <c r="L1992" i="1" a="1"/>
  <c r="L1992" i="1" s="1"/>
  <c r="K1992" i="1" a="1"/>
  <c r="K1992" i="1" s="1"/>
  <c r="O1991" i="1" a="1"/>
  <c r="O1991" i="1"/>
  <c r="K1991" i="1" a="1"/>
  <c r="K1991" i="1"/>
  <c r="F1990" i="1" a="1"/>
  <c r="F1990" i="1"/>
  <c r="J1992" i="1" a="1"/>
  <c r="J1992" i="1" s="1"/>
  <c r="J1990" i="1" a="1"/>
  <c r="J1990" i="1"/>
  <c r="H1992" i="1" a="1"/>
  <c r="H1992" i="1" s="1"/>
  <c r="Q1990" i="1" a="1"/>
  <c r="Q1990" i="1"/>
  <c r="Q1991" i="1" a="1"/>
  <c r="Q1991" i="1" s="1"/>
  <c r="P1991" i="1" a="1"/>
  <c r="P1991" i="1" s="1"/>
  <c r="Q1994" i="1" a="1"/>
  <c r="Q1994" i="1" s="1"/>
  <c r="G1993" i="1" a="1"/>
  <c r="G1993" i="1" s="1"/>
  <c r="F1994" i="1" a="1"/>
  <c r="F1994" i="1"/>
  <c r="H1993" i="1" a="1"/>
  <c r="H1993" i="1"/>
  <c r="Q1992" i="1" a="1"/>
  <c r="Q1992" i="1"/>
  <c r="N1990" i="1" a="1"/>
  <c r="N1990" i="1"/>
  <c r="L1991" i="1" a="1"/>
  <c r="L1991" i="1" s="1"/>
  <c r="G1995" i="1" a="1"/>
  <c r="G1995" i="1" s="1"/>
  <c r="O1994" i="1" a="1"/>
  <c r="O1994" i="1" s="1"/>
  <c r="J1991" i="1" a="1"/>
  <c r="J1991" i="1"/>
  <c r="N1993" i="1" a="1"/>
  <c r="N1993" i="1" s="1"/>
  <c r="I1990" i="1" a="1"/>
  <c r="I1990" i="1" s="1"/>
  <c r="F1995" i="1" a="1"/>
  <c r="F1995" i="1" s="1"/>
  <c r="N1992" i="1" a="1"/>
  <c r="N1992" i="1"/>
  <c r="P1994" i="1" a="1"/>
  <c r="P1994" i="1"/>
  <c r="N1994" i="1" a="1"/>
  <c r="N1994" i="1"/>
  <c r="M1994" i="1" a="1"/>
  <c r="M1994" i="1" s="1"/>
  <c r="M1993" i="1" a="1"/>
  <c r="M1993" i="1" s="1"/>
  <c r="L1994" i="1" a="1"/>
  <c r="L1994" i="1" s="1"/>
  <c r="P1993" i="1" a="1"/>
  <c r="P1993" i="1" s="1"/>
  <c r="J1994" i="1" a="1"/>
  <c r="J1994" i="1" s="1"/>
  <c r="M1991" i="1" a="1"/>
  <c r="M1991" i="1"/>
  <c r="K1994" i="1" a="1"/>
  <c r="K1994" i="1" s="1"/>
  <c r="I1994" i="1" a="1"/>
  <c r="I1994" i="1" s="1"/>
  <c r="F1992" i="1" a="1"/>
  <c r="F1992" i="1"/>
  <c r="K1990" i="1" a="1"/>
  <c r="K1990" i="1" s="1"/>
  <c r="H1994" i="1" a="1"/>
  <c r="H1994" i="1" s="1"/>
  <c r="H1991" i="1" a="1"/>
  <c r="H1991" i="1"/>
  <c r="Q1984" i="1" a="1"/>
  <c r="Q1984" i="1" s="1"/>
  <c r="N1988" i="1" a="1"/>
  <c r="N1988" i="1" s="1"/>
  <c r="P1989" i="1" a="1"/>
  <c r="P1989" i="1" s="1"/>
  <c r="Q1988" i="1" a="1"/>
  <c r="Q1988" i="1" s="1"/>
  <c r="N1987" i="1" a="1"/>
  <c r="N1987" i="1" s="1"/>
  <c r="H1985" i="1" a="1"/>
  <c r="H1985" i="1"/>
  <c r="I1987" i="1" a="1"/>
  <c r="I1987" i="1"/>
  <c r="M1985" i="1" a="1"/>
  <c r="M1985" i="1"/>
  <c r="H1986" i="1" a="1"/>
  <c r="H1986" i="1"/>
  <c r="P1988" i="1" a="1"/>
  <c r="P1988" i="1" s="1"/>
  <c r="G1988" i="1" a="1"/>
  <c r="G1988" i="1"/>
  <c r="M1988" i="1" a="1"/>
  <c r="M1988" i="1" s="1"/>
  <c r="K1987" i="1" a="1"/>
  <c r="K1987" i="1" s="1"/>
  <c r="F1987" i="1" a="1"/>
  <c r="F1987" i="1"/>
  <c r="J1988" i="1" a="1"/>
  <c r="J1988" i="1" s="1"/>
  <c r="F1988" i="1" a="1"/>
  <c r="F1988" i="1" s="1"/>
  <c r="K1986" i="1" a="1"/>
  <c r="K1986" i="1" s="1"/>
  <c r="O1985" i="1" a="1"/>
  <c r="O1985" i="1" s="1"/>
  <c r="I1985" i="1" a="1"/>
  <c r="I1985" i="1" s="1"/>
  <c r="Q1989" i="1" a="1"/>
  <c r="Q1989" i="1" s="1"/>
  <c r="N1989" i="1" a="1"/>
  <c r="N1989" i="1"/>
  <c r="J1989" i="1" a="1"/>
  <c r="J1989" i="1"/>
  <c r="O1988" i="1" a="1"/>
  <c r="O1988" i="1"/>
  <c r="O1987" i="1" a="1"/>
  <c r="O1987" i="1"/>
  <c r="L1988" i="1" a="1"/>
  <c r="L1988" i="1" s="1"/>
  <c r="F1985" i="1" a="1"/>
  <c r="F1985" i="1"/>
  <c r="M1986" i="1" a="1"/>
  <c r="M1986" i="1" s="1"/>
  <c r="N1985" i="1" a="1"/>
  <c r="N1985" i="1" s="1"/>
  <c r="L1989" i="1" a="1"/>
  <c r="L1989" i="1"/>
  <c r="H1988" i="1" a="1"/>
  <c r="H1988" i="1"/>
  <c r="P1985" i="1" a="1"/>
  <c r="P1985" i="1"/>
  <c r="L1985" i="1" a="1"/>
  <c r="L1985" i="1"/>
  <c r="Q1986" i="1" a="1"/>
  <c r="Q1986" i="1" s="1"/>
  <c r="J1987" i="1" a="1"/>
  <c r="J1987" i="1"/>
  <c r="I1986" i="1" a="1"/>
  <c r="I1986" i="1" s="1"/>
  <c r="O1989" i="1" a="1"/>
  <c r="O1989" i="1"/>
  <c r="N1986" i="1" a="1"/>
  <c r="N1986" i="1" s="1"/>
  <c r="M1989" i="1" a="1"/>
  <c r="M1989" i="1"/>
  <c r="K1989" i="1" a="1"/>
  <c r="K1989" i="1" s="1"/>
  <c r="I1989" i="1" a="1"/>
  <c r="I1989" i="1"/>
  <c r="M1987" i="1" a="1"/>
  <c r="M1987" i="1" s="1"/>
  <c r="H1987" i="1" a="1"/>
  <c r="H1987" i="1" s="1"/>
  <c r="G1986" i="1" a="1"/>
  <c r="G1986" i="1"/>
  <c r="O1984" i="1" a="1"/>
  <c r="O1984" i="1"/>
  <c r="H1989" i="1" a="1"/>
  <c r="H1989" i="1" s="1"/>
  <c r="F1989" i="1" a="1"/>
  <c r="F1989" i="1"/>
  <c r="K1988" i="1" a="1"/>
  <c r="K1988" i="1"/>
  <c r="O1986" i="1" a="1"/>
  <c r="O1986" i="1" s="1"/>
  <c r="Q1985" i="1" a="1"/>
  <c r="Q1985" i="1" s="1"/>
  <c r="L1987" i="1" a="1"/>
  <c r="L1987" i="1" s="1"/>
  <c r="G1987" i="1" a="1"/>
  <c r="G1987" i="1" s="1"/>
  <c r="F1986" i="1" a="1"/>
  <c r="F1986" i="1" s="1"/>
  <c r="J1986" i="1" a="1"/>
  <c r="J1986" i="1" s="1"/>
  <c r="K1985" i="1" a="1"/>
  <c r="K1985" i="1" s="1"/>
  <c r="N1984" i="1" a="1"/>
  <c r="N1984" i="1" s="1"/>
  <c r="G1985" i="1" a="1"/>
  <c r="G1985" i="1" s="1"/>
  <c r="G1989" i="1" a="1"/>
  <c r="G1989" i="1" s="1"/>
  <c r="L1986" i="1" a="1"/>
  <c r="L1986" i="1"/>
  <c r="I1988" i="1" a="1"/>
  <c r="I1988" i="1"/>
  <c r="J1985" i="1" a="1"/>
  <c r="J1985" i="1" s="1"/>
  <c r="Q1987" i="1" a="1"/>
  <c r="Q1987" i="1"/>
  <c r="P1986" i="1" a="1"/>
  <c r="P1986" i="1"/>
  <c r="P1987" i="1" a="1"/>
  <c r="P1987" i="1"/>
  <c r="P1984" i="1" a="1"/>
  <c r="P1984" i="1" s="1"/>
  <c r="K1983" i="1" a="1"/>
  <c r="K1983" i="1" s="1"/>
  <c r="K1982" i="1" a="1"/>
  <c r="K1982" i="1" s="1"/>
  <c r="F1982" i="1" a="1"/>
  <c r="F1982" i="1" s="1"/>
  <c r="Q1979" i="1" a="1"/>
  <c r="Q1979" i="1" s="1"/>
  <c r="H1982" i="1" a="1"/>
  <c r="H1982" i="1" s="1"/>
  <c r="O1981" i="1" a="1"/>
  <c r="O1981" i="1"/>
  <c r="F1980" i="1" a="1"/>
  <c r="F1980" i="1" s="1"/>
  <c r="L1981" i="1" a="1"/>
  <c r="L1981" i="1"/>
  <c r="F1981" i="1" a="1"/>
  <c r="F1981" i="1" s="1"/>
  <c r="J1980" i="1" a="1"/>
  <c r="J1980" i="1"/>
  <c r="M1979" i="1" a="1"/>
  <c r="M1979" i="1" s="1"/>
  <c r="J1983" i="1" a="1"/>
  <c r="J1983" i="1" s="1"/>
  <c r="I1981" i="1" a="1"/>
  <c r="I1981" i="1"/>
  <c r="N1982" i="1" a="1"/>
  <c r="N1982" i="1" s="1"/>
  <c r="J1982" i="1" a="1"/>
  <c r="J1982" i="1" s="1"/>
  <c r="M1984" i="1" a="1"/>
  <c r="M1984" i="1" s="1"/>
  <c r="G1984" i="1" a="1"/>
  <c r="G1984" i="1" s="1"/>
  <c r="H1984" i="1" a="1"/>
  <c r="H1984" i="1" s="1"/>
  <c r="J1981" i="1" a="1"/>
  <c r="J1981" i="1" s="1"/>
  <c r="L1984" i="1" a="1"/>
  <c r="L1984" i="1"/>
  <c r="N1980" i="1" a="1"/>
  <c r="N1980" i="1" s="1"/>
  <c r="P1980" i="1" a="1"/>
  <c r="P1980" i="1" s="1"/>
  <c r="I1984" i="1" a="1"/>
  <c r="I1984" i="1"/>
  <c r="O1983" i="1" a="1"/>
  <c r="O1983" i="1" s="1"/>
  <c r="Q1980" i="1" a="1"/>
  <c r="Q1980" i="1" s="1"/>
  <c r="K1981" i="1" a="1"/>
  <c r="K1981" i="1" s="1"/>
  <c r="I1980" i="1" a="1"/>
  <c r="I1980" i="1"/>
  <c r="L1979" i="1" a="1"/>
  <c r="L1979" i="1" s="1"/>
  <c r="M1981" i="1" a="1"/>
  <c r="M1981" i="1" s="1"/>
  <c r="H1983" i="1" a="1"/>
  <c r="H1983" i="1" s="1"/>
  <c r="G1982" i="1" a="1"/>
  <c r="G1982" i="1"/>
  <c r="Q1982" i="1" a="1"/>
  <c r="Q1982" i="1"/>
  <c r="G1981" i="1" a="1"/>
  <c r="G1981" i="1" s="1"/>
  <c r="K1984" i="1" a="1"/>
  <c r="K1984" i="1" s="1"/>
  <c r="M1982" i="1" a="1"/>
  <c r="M1982" i="1"/>
  <c r="G1983" i="1" a="1"/>
  <c r="G1983" i="1" s="1"/>
  <c r="J1984" i="1" a="1"/>
  <c r="J1984" i="1"/>
  <c r="F1984" i="1" a="1"/>
  <c r="F1984" i="1" s="1"/>
  <c r="P1983" i="1" a="1"/>
  <c r="P1983" i="1"/>
  <c r="L1980" i="1" a="1"/>
  <c r="L1980" i="1" s="1"/>
  <c r="O1979" i="1" a="1"/>
  <c r="O1979" i="1"/>
  <c r="N1983" i="1" a="1"/>
  <c r="N1983" i="1" s="1"/>
  <c r="N1981" i="1" a="1"/>
  <c r="N1981" i="1" s="1"/>
  <c r="P1982" i="1" a="1"/>
  <c r="P1982" i="1" s="1"/>
  <c r="I1983" i="1" a="1"/>
  <c r="I1983" i="1" s="1"/>
  <c r="K1980" i="1" a="1"/>
  <c r="K1980" i="1"/>
  <c r="N1979" i="1" a="1"/>
  <c r="N1979" i="1" s="1"/>
  <c r="Q1983" i="1" a="1"/>
  <c r="Q1983" i="1"/>
  <c r="L1982" i="1" a="1"/>
  <c r="L1982" i="1"/>
  <c r="M1983" i="1" a="1"/>
  <c r="M1983" i="1" s="1"/>
  <c r="P1981" i="1" a="1"/>
  <c r="P1981" i="1" s="1"/>
  <c r="L1983" i="1" a="1"/>
  <c r="L1983" i="1"/>
  <c r="F1983" i="1" a="1"/>
  <c r="F1983" i="1" s="1"/>
  <c r="H1981" i="1" a="1"/>
  <c r="H1981" i="1"/>
  <c r="O1982" i="1" a="1"/>
  <c r="O1982" i="1"/>
  <c r="I1982" i="1" a="1"/>
  <c r="I1982" i="1" s="1"/>
  <c r="M1980" i="1" a="1"/>
  <c r="M1980" i="1" s="1"/>
  <c r="P1979" i="1" a="1"/>
  <c r="P1979" i="1"/>
  <c r="H1980" i="1" a="1"/>
  <c r="H1980" i="1"/>
  <c r="K1979" i="1" a="1"/>
  <c r="K1979" i="1" s="1"/>
  <c r="Q1981" i="1" a="1"/>
  <c r="Q1981" i="1" s="1"/>
  <c r="O1980" i="1" a="1"/>
  <c r="O1980" i="1" s="1"/>
  <c r="G1980" i="1" a="1"/>
  <c r="G1980" i="1" s="1"/>
  <c r="J1979" i="1" a="1"/>
  <c r="J1979" i="1"/>
  <c r="P1977" i="1" a="1"/>
  <c r="P1977" i="1" s="1"/>
  <c r="O1977" i="1" a="1"/>
  <c r="O1977" i="1"/>
  <c r="J1977" i="1" a="1"/>
  <c r="J1977" i="1" s="1"/>
  <c r="Q1973" i="1" a="1"/>
  <c r="Q1973" i="1" s="1"/>
  <c r="N1977" i="1" a="1"/>
  <c r="N1977" i="1" s="1"/>
  <c r="I1977" i="1" a="1"/>
  <c r="I1977" i="1"/>
  <c r="I1974" i="1" a="1"/>
  <c r="I1974" i="1" s="1"/>
  <c r="F1975" i="1" a="1"/>
  <c r="F1975" i="1"/>
  <c r="H1976" i="1" a="1"/>
  <c r="H1976" i="1" s="1"/>
  <c r="K1974" i="1" a="1"/>
  <c r="K1974" i="1" s="1"/>
  <c r="P1976" i="1" a="1"/>
  <c r="P1976" i="1" s="1"/>
  <c r="K1977" i="1" a="1"/>
  <c r="K1977" i="1" s="1"/>
  <c r="L1976" i="1" a="1"/>
  <c r="L1976" i="1" s="1"/>
  <c r="P1973" i="1" a="1"/>
  <c r="P1973" i="1"/>
  <c r="I1975" i="1" a="1"/>
  <c r="I1975" i="1"/>
  <c r="J1974" i="1" a="1"/>
  <c r="J1974" i="1" s="1"/>
  <c r="H1974" i="1" a="1"/>
  <c r="H1974" i="1"/>
  <c r="N1975" i="1" a="1"/>
  <c r="N1975" i="1" s="1"/>
  <c r="L1977" i="1" a="1"/>
  <c r="L1977" i="1" s="1"/>
  <c r="L1975" i="1" a="1"/>
  <c r="L1975" i="1" s="1"/>
  <c r="M1976" i="1" a="1"/>
  <c r="M1976" i="1" s="1"/>
  <c r="G1977" i="1" a="1"/>
  <c r="G1977" i="1" s="1"/>
  <c r="M1977" i="1" a="1"/>
  <c r="M1977" i="1"/>
  <c r="L1974" i="1" a="1"/>
  <c r="L1974" i="1" s="1"/>
  <c r="H1977" i="1" a="1"/>
  <c r="H1977" i="1" s="1"/>
  <c r="G1976" i="1" a="1"/>
  <c r="G1976" i="1" s="1"/>
  <c r="Q1975" i="1" a="1"/>
  <c r="Q1975" i="1" s="1"/>
  <c r="F1974" i="1" a="1"/>
  <c r="F1974" i="1" s="1"/>
  <c r="N1976" i="1" a="1"/>
  <c r="N1976" i="1"/>
  <c r="O1973" i="1" a="1"/>
  <c r="O1973" i="1" s="1"/>
  <c r="P1975" i="1" a="1"/>
  <c r="P1975" i="1"/>
  <c r="M1975" i="1" a="1"/>
  <c r="M1975" i="1"/>
  <c r="O1974" i="1" a="1"/>
  <c r="O1974" i="1"/>
  <c r="I1979" i="1" a="1"/>
  <c r="I1979" i="1"/>
  <c r="G1979" i="1" a="1"/>
  <c r="G1979" i="1"/>
  <c r="N1974" i="1" a="1"/>
  <c r="N1974" i="1"/>
  <c r="H1979" i="1" a="1"/>
  <c r="H1979" i="1" s="1"/>
  <c r="F1979" i="1" a="1"/>
  <c r="F1979" i="1" s="1"/>
  <c r="J1975" i="1" a="1"/>
  <c r="J1975" i="1" s="1"/>
  <c r="M1974" i="1" a="1"/>
  <c r="M1974" i="1" s="1"/>
  <c r="K1976" i="1" a="1"/>
  <c r="K1976" i="1" s="1"/>
  <c r="Q1974" i="1" a="1"/>
  <c r="Q1974" i="1"/>
  <c r="Q1977" i="1" a="1"/>
  <c r="Q1977" i="1"/>
  <c r="N1973" i="1" a="1"/>
  <c r="N1973" i="1"/>
  <c r="F1977" i="1" a="1"/>
  <c r="F1977" i="1" s="1"/>
  <c r="Q1976" i="1" a="1"/>
  <c r="Q1976" i="1"/>
  <c r="O1976" i="1" a="1"/>
  <c r="O1976" i="1" s="1"/>
  <c r="J1976" i="1" a="1"/>
  <c r="J1976" i="1"/>
  <c r="G1975" i="1" a="1"/>
  <c r="G1975" i="1"/>
  <c r="I1976" i="1" a="1"/>
  <c r="I1976" i="1"/>
  <c r="F1976" i="1" a="1"/>
  <c r="F1976" i="1"/>
  <c r="O1975" i="1" a="1"/>
  <c r="O1975" i="1" s="1"/>
  <c r="K1975" i="1" a="1"/>
  <c r="K1975" i="1" s="1"/>
  <c r="H1975" i="1" a="1"/>
  <c r="H1975" i="1"/>
  <c r="P1974" i="1" a="1"/>
  <c r="P1974" i="1" s="1"/>
  <c r="G1974" i="1" a="1"/>
  <c r="G1974" i="1"/>
  <c r="Q1968" i="1" a="1"/>
  <c r="Q1968" i="1" s="1"/>
  <c r="I1969" i="1" a="1"/>
  <c r="I1969" i="1"/>
  <c r="G1973" i="1" a="1"/>
  <c r="G1973" i="1" s="1"/>
  <c r="Q1972" i="1" a="1"/>
  <c r="Q1972" i="1"/>
  <c r="N1972" i="1" a="1"/>
  <c r="N1972" i="1" s="1"/>
  <c r="H1972" i="1" a="1"/>
  <c r="H1972" i="1" s="1"/>
  <c r="I1971" i="1" a="1"/>
  <c r="I1971" i="1" s="1"/>
  <c r="H1971" i="1" a="1"/>
  <c r="H1971" i="1" s="1"/>
  <c r="P1970" i="1" a="1"/>
  <c r="P1970" i="1" s="1"/>
  <c r="J1970" i="1" a="1"/>
  <c r="J1970" i="1" s="1"/>
  <c r="G1970" i="1" a="1"/>
  <c r="G1970" i="1" s="1"/>
  <c r="N1970" i="1" a="1"/>
  <c r="N1970" i="1" s="1"/>
  <c r="K1969" i="1" a="1"/>
  <c r="K1969" i="1" s="1"/>
  <c r="H1969" i="1" a="1"/>
  <c r="H1969" i="1" s="1"/>
  <c r="M1969" i="1" a="1"/>
  <c r="M1969" i="1"/>
  <c r="F1969" i="1" a="1"/>
  <c r="F1969" i="1"/>
  <c r="K1968" i="1" a="1"/>
  <c r="K1968" i="1"/>
  <c r="P1972" i="1" a="1"/>
  <c r="P1972" i="1" s="1"/>
  <c r="N1968" i="1" a="1"/>
  <c r="N1968" i="1"/>
  <c r="O1972" i="1" a="1"/>
  <c r="O1972" i="1" s="1"/>
  <c r="L1972" i="1" a="1"/>
  <c r="L1972" i="1" s="1"/>
  <c r="O1971" i="1" a="1"/>
  <c r="O1971" i="1" s="1"/>
  <c r="J1968" i="1" a="1"/>
  <c r="J1968" i="1" s="1"/>
  <c r="K1972" i="1" a="1"/>
  <c r="K1972" i="1"/>
  <c r="F1972" i="1" a="1"/>
  <c r="F1972" i="1" s="1"/>
  <c r="K1971" i="1" a="1"/>
  <c r="K1971" i="1"/>
  <c r="M1968" i="1" a="1"/>
  <c r="M1968" i="1" s="1"/>
  <c r="F1970" i="1" a="1"/>
  <c r="F1970" i="1" s="1"/>
  <c r="L1971" i="1" a="1"/>
  <c r="L1971" i="1" s="1"/>
  <c r="O1968" i="1" a="1"/>
  <c r="O1968" i="1" s="1"/>
  <c r="Q1971" i="1" a="1"/>
  <c r="Q1971" i="1"/>
  <c r="N1971" i="1" a="1"/>
  <c r="N1971" i="1" s="1"/>
  <c r="G1971" i="1" a="1"/>
  <c r="G1971" i="1"/>
  <c r="O1969" i="1" a="1"/>
  <c r="O1969" i="1" s="1"/>
  <c r="P1969" i="1" a="1"/>
  <c r="P1969" i="1"/>
  <c r="P1971" i="1" a="1"/>
  <c r="P1971" i="1"/>
  <c r="F1971" i="1" a="1"/>
  <c r="F1971" i="1" s="1"/>
  <c r="M1973" i="1" a="1"/>
  <c r="M1973" i="1"/>
  <c r="F1973" i="1" a="1"/>
  <c r="F1973" i="1" s="1"/>
  <c r="L1969" i="1" a="1"/>
  <c r="L1969" i="1"/>
  <c r="J1969" i="1" a="1"/>
  <c r="J1969" i="1" s="1"/>
  <c r="I1970" i="1" a="1"/>
  <c r="I1970" i="1" s="1"/>
  <c r="K1973" i="1" a="1"/>
  <c r="K1973" i="1" s="1"/>
  <c r="J1971" i="1" a="1"/>
  <c r="J1971" i="1"/>
  <c r="I1973" i="1" a="1"/>
  <c r="I1973" i="1"/>
  <c r="M1971" i="1" a="1"/>
  <c r="M1971" i="1"/>
  <c r="M1972" i="1" a="1"/>
  <c r="M1972" i="1" s="1"/>
  <c r="G1972" i="1" a="1"/>
  <c r="G1972" i="1"/>
  <c r="K1970" i="1" a="1"/>
  <c r="K1970" i="1"/>
  <c r="J1972" i="1" a="1"/>
  <c r="J1972" i="1" s="1"/>
  <c r="I1972" i="1" a="1"/>
  <c r="I1972" i="1"/>
  <c r="L1970" i="1" a="1"/>
  <c r="L1970" i="1" s="1"/>
  <c r="Q1969" i="1" a="1"/>
  <c r="Q1969" i="1" s="1"/>
  <c r="P1968" i="1" a="1"/>
  <c r="P1968" i="1" s="1"/>
  <c r="L1968" i="1" a="1"/>
  <c r="L1968" i="1" s="1"/>
  <c r="M1970" i="1" a="1"/>
  <c r="M1970" i="1" s="1"/>
  <c r="L1973" i="1" a="1"/>
  <c r="L1973" i="1" s="1"/>
  <c r="J1973" i="1" a="1"/>
  <c r="J1973" i="1" s="1"/>
  <c r="H1973" i="1" a="1"/>
  <c r="H1973" i="1" s="1"/>
  <c r="Q1970" i="1" a="1"/>
  <c r="Q1970" i="1"/>
  <c r="O1970" i="1" a="1"/>
  <c r="O1970" i="1" s="1"/>
  <c r="G1969" i="1" a="1"/>
  <c r="G1969" i="1"/>
  <c r="H1970" i="1" a="1"/>
  <c r="H1970" i="1"/>
  <c r="N1969" i="1" a="1"/>
  <c r="N1969" i="1" s="1"/>
  <c r="J1963" i="1" a="1"/>
  <c r="J1963" i="1"/>
  <c r="G1967" i="1" a="1"/>
  <c r="G1967" i="1" s="1"/>
  <c r="F1967" i="1" a="1"/>
  <c r="F1967" i="1" s="1"/>
  <c r="O1966" i="1" a="1"/>
  <c r="O1966" i="1" s="1"/>
  <c r="N1966" i="1" a="1"/>
  <c r="N1966" i="1"/>
  <c r="O1964" i="1" a="1"/>
  <c r="O1964" i="1"/>
  <c r="F1964" i="1" a="1"/>
  <c r="F1964" i="1" s="1"/>
  <c r="F1966" i="1" a="1"/>
  <c r="F1966" i="1"/>
  <c r="Q1963" i="1" a="1"/>
  <c r="Q1963" i="1"/>
  <c r="L1965" i="1" a="1"/>
  <c r="L1965" i="1"/>
  <c r="N1965" i="1" a="1"/>
  <c r="N1965" i="1"/>
  <c r="J1965" i="1" a="1"/>
  <c r="J1965" i="1" s="1"/>
  <c r="F1965" i="1" a="1"/>
  <c r="F1965" i="1"/>
  <c r="I1968" i="1" a="1"/>
  <c r="I1968" i="1" s="1"/>
  <c r="H1968" i="1" a="1"/>
  <c r="H1968" i="1" s="1"/>
  <c r="H1967" i="1" a="1"/>
  <c r="H1967" i="1" s="1"/>
  <c r="P1965" i="1" a="1"/>
  <c r="P1965" i="1" s="1"/>
  <c r="F1963" i="1" a="1"/>
  <c r="F1963" i="1"/>
  <c r="K1963" i="1" a="1"/>
  <c r="K1963" i="1" s="1"/>
  <c r="G1963" i="1" a="1"/>
  <c r="G1963" i="1"/>
  <c r="N1964" i="1" a="1"/>
  <c r="N1964" i="1"/>
  <c r="Q1965" i="1" a="1"/>
  <c r="Q1965" i="1"/>
  <c r="F1968" i="1" a="1"/>
  <c r="F1968" i="1"/>
  <c r="P1966" i="1" a="1"/>
  <c r="P1966" i="1" s="1"/>
  <c r="M1966" i="1" a="1"/>
  <c r="M1966" i="1"/>
  <c r="J1964" i="1" a="1"/>
  <c r="J1964" i="1" s="1"/>
  <c r="M1963" i="1" a="1"/>
  <c r="M1963" i="1"/>
  <c r="H1963" i="1" a="1"/>
  <c r="H1963" i="1" s="1"/>
  <c r="G1968" i="1" a="1"/>
  <c r="G1968" i="1"/>
  <c r="P1963" i="1" a="1"/>
  <c r="P1963" i="1"/>
  <c r="Q1967" i="1" a="1"/>
  <c r="Q1967" i="1" s="1"/>
  <c r="L1966" i="1" a="1"/>
  <c r="L1966" i="1" s="1"/>
  <c r="P1967" i="1" a="1"/>
  <c r="P1967" i="1" s="1"/>
  <c r="J1966" i="1" a="1"/>
  <c r="J1966" i="1" s="1"/>
  <c r="H1964" i="1" a="1"/>
  <c r="H1964" i="1" s="1"/>
  <c r="O1967" i="1" a="1"/>
  <c r="O1967" i="1" s="1"/>
  <c r="N1967" i="1" a="1"/>
  <c r="N1967" i="1"/>
  <c r="M1967" i="1" a="1"/>
  <c r="M1967" i="1" s="1"/>
  <c r="L1967" i="1" a="1"/>
  <c r="L1967" i="1"/>
  <c r="I1966" i="1" a="1"/>
  <c r="I1966" i="1" s="1"/>
  <c r="M1965" i="1" a="1"/>
  <c r="M1965" i="1" s="1"/>
  <c r="Q1966" i="1" a="1"/>
  <c r="Q1966" i="1"/>
  <c r="L1964" i="1" a="1"/>
  <c r="L1964" i="1" s="1"/>
  <c r="O1965" i="1" a="1"/>
  <c r="O1965" i="1"/>
  <c r="K1967" i="1" a="1"/>
  <c r="K1967" i="1" s="1"/>
  <c r="G1964" i="1" a="1"/>
  <c r="G1964" i="1"/>
  <c r="J1967" i="1" a="1"/>
  <c r="J1967" i="1" s="1"/>
  <c r="I1967" i="1" a="1"/>
  <c r="I1967" i="1" s="1"/>
  <c r="K1966" i="1" a="1"/>
  <c r="K1966" i="1"/>
  <c r="N1963" i="1" a="1"/>
  <c r="N1963" i="1" s="1"/>
  <c r="I1964" i="1" a="1"/>
  <c r="I1964" i="1"/>
  <c r="G1966" i="1" a="1"/>
  <c r="G1966" i="1"/>
  <c r="I1965" i="1" a="1"/>
  <c r="I1965" i="1" s="1"/>
  <c r="G1965" i="1" a="1"/>
  <c r="G1965" i="1"/>
  <c r="H1966" i="1" a="1"/>
  <c r="H1966" i="1" s="1"/>
  <c r="K1965" i="1" a="1"/>
  <c r="K1965" i="1"/>
  <c r="H1965" i="1" a="1"/>
  <c r="H1965" i="1" s="1"/>
  <c r="L1963" i="1" a="1"/>
  <c r="L1963" i="1" s="1"/>
  <c r="Q1964" i="1" a="1"/>
  <c r="Q1964" i="1" s="1"/>
  <c r="P1964" i="1" a="1"/>
  <c r="P1964" i="1" s="1"/>
  <c r="M1964" i="1" a="1"/>
  <c r="M1964" i="1"/>
  <c r="K1964" i="1" a="1"/>
  <c r="K1964" i="1" s="1"/>
  <c r="I1963" i="1" a="1"/>
  <c r="I1963" i="1" s="1"/>
  <c r="O1963" i="1" a="1"/>
  <c r="O1963" i="1" s="1"/>
  <c r="K1962" i="1" a="1"/>
  <c r="K1962" i="1" s="1"/>
  <c r="F1962" i="1" a="1"/>
  <c r="F1962" i="1" s="1"/>
  <c r="Q1961" i="1" a="1"/>
  <c r="Q1961" i="1" s="1"/>
  <c r="G1961" i="1" a="1"/>
  <c r="G1961" i="1"/>
  <c r="P1961" i="1" a="1"/>
  <c r="P1961" i="1" s="1"/>
  <c r="F1961" i="1" a="1"/>
  <c r="F1961" i="1" s="1"/>
  <c r="I1961" i="1" a="1"/>
  <c r="I1961" i="1"/>
  <c r="N1960" i="1" a="1"/>
  <c r="N1960" i="1" s="1"/>
  <c r="M1960" i="1" a="1"/>
  <c r="M1960" i="1" s="1"/>
  <c r="J1960" i="1" a="1"/>
  <c r="J1960" i="1" s="1"/>
  <c r="H1960" i="1" a="1"/>
  <c r="H1960" i="1" s="1"/>
  <c r="Q1957" i="1" a="1"/>
  <c r="Q1957" i="1" s="1"/>
  <c r="N1957" i="1" a="1"/>
  <c r="N1957" i="1" s="1"/>
  <c r="P1959" i="1" a="1"/>
  <c r="P1959" i="1"/>
  <c r="M1959" i="1" a="1"/>
  <c r="M1959" i="1" s="1"/>
  <c r="H1959" i="1" a="1"/>
  <c r="H1959" i="1"/>
  <c r="I1958" i="1" a="1"/>
  <c r="I1958" i="1" s="1"/>
  <c r="Q1958" i="1" a="1"/>
  <c r="Q1958" i="1" s="1"/>
  <c r="L1958" i="1" a="1"/>
  <c r="L1958" i="1"/>
  <c r="Q1962" i="1" a="1"/>
  <c r="Q1962" i="1" s="1"/>
  <c r="P1962" i="1" a="1"/>
  <c r="P1962" i="1"/>
  <c r="O1962" i="1" a="1"/>
  <c r="O1962" i="1"/>
  <c r="I1962" i="1" a="1"/>
  <c r="I1962" i="1" s="1"/>
  <c r="H1962" i="1" a="1"/>
  <c r="H1962" i="1" s="1"/>
  <c r="L1961" i="1" a="1"/>
  <c r="L1961" i="1"/>
  <c r="K1961" i="1" a="1"/>
  <c r="K1961" i="1" s="1"/>
  <c r="K1960" i="1" a="1"/>
  <c r="K1960" i="1" s="1"/>
  <c r="F1960" i="1" a="1"/>
  <c r="F1960" i="1" s="1"/>
  <c r="I1959" i="1" a="1"/>
  <c r="I1959" i="1" s="1"/>
  <c r="O1958" i="1" a="1"/>
  <c r="O1958" i="1"/>
  <c r="N1959" i="1" a="1"/>
  <c r="N1959" i="1" s="1"/>
  <c r="J1958" i="1" a="1"/>
  <c r="J1958" i="1" s="1"/>
  <c r="O1957" i="1" a="1"/>
  <c r="O1957" i="1"/>
  <c r="J1962" i="1" a="1"/>
  <c r="J1962" i="1" s="1"/>
  <c r="O1961" i="1" a="1"/>
  <c r="O1961" i="1" s="1"/>
  <c r="M1961" i="1" a="1"/>
  <c r="M1961" i="1"/>
  <c r="Q1960" i="1" a="1"/>
  <c r="Q1960" i="1" s="1"/>
  <c r="O1960" i="1" a="1"/>
  <c r="O1960" i="1" s="1"/>
  <c r="J1959" i="1" a="1"/>
  <c r="J1959" i="1" s="1"/>
  <c r="F1959" i="1" a="1"/>
  <c r="F1959" i="1" s="1"/>
  <c r="F1958" i="1" a="1"/>
  <c r="F1958" i="1" s="1"/>
  <c r="I1960" i="1" a="1"/>
  <c r="I1960" i="1" s="1"/>
  <c r="L1959" i="1" a="1"/>
  <c r="L1959" i="1"/>
  <c r="H1958" i="1" a="1"/>
  <c r="H1958" i="1"/>
  <c r="L1960" i="1" a="1"/>
  <c r="L1960" i="1"/>
  <c r="Q1959" i="1" a="1"/>
  <c r="Q1959" i="1" s="1"/>
  <c r="O1959" i="1" a="1"/>
  <c r="O1959" i="1" s="1"/>
  <c r="G1959" i="1" a="1"/>
  <c r="G1959" i="1"/>
  <c r="K1958" i="1" a="1"/>
  <c r="K1958" i="1" s="1"/>
  <c r="P1957" i="1" a="1"/>
  <c r="P1957" i="1"/>
  <c r="M1958" i="1" a="1"/>
  <c r="M1958" i="1" s="1"/>
  <c r="H1961" i="1" a="1"/>
  <c r="H1961" i="1"/>
  <c r="P1960" i="1" a="1"/>
  <c r="P1960" i="1"/>
  <c r="G1960" i="1" a="1"/>
  <c r="G1960" i="1" s="1"/>
  <c r="K1959" i="1" a="1"/>
  <c r="K1959" i="1"/>
  <c r="G1958" i="1" a="1"/>
  <c r="G1958" i="1" s="1"/>
  <c r="G1962" i="1" a="1"/>
  <c r="G1962" i="1"/>
  <c r="J1961" i="1" a="1"/>
  <c r="J1961" i="1" s="1"/>
  <c r="N1962" i="1" a="1"/>
  <c r="N1962" i="1" s="1"/>
  <c r="M1962" i="1" a="1"/>
  <c r="M1962" i="1" s="1"/>
  <c r="N1961" i="1" a="1"/>
  <c r="N1961" i="1"/>
  <c r="N1958" i="1" a="1"/>
  <c r="N1958" i="1"/>
  <c r="L1962" i="1" a="1"/>
  <c r="L1962" i="1" s="1"/>
  <c r="P1958" i="1" a="1"/>
  <c r="P1958" i="1" s="1"/>
  <c r="H1957" i="1" a="1"/>
  <c r="H1957" i="1" s="1"/>
  <c r="O1956" i="1" a="1"/>
  <c r="O1956" i="1"/>
  <c r="L1956" i="1" a="1"/>
  <c r="L1956" i="1"/>
  <c r="J1956" i="1" a="1"/>
  <c r="J1956" i="1"/>
  <c r="L1955" i="1" a="1"/>
  <c r="L1955" i="1" s="1"/>
  <c r="K1955" i="1" a="1"/>
  <c r="K1955" i="1" s="1"/>
  <c r="J1952" i="1" a="1"/>
  <c r="J1952" i="1" s="1"/>
  <c r="N1956" i="1" a="1"/>
  <c r="N1956" i="1" s="1"/>
  <c r="L1952" i="1" a="1"/>
  <c r="L1952" i="1" s="1"/>
  <c r="I1953" i="1" a="1"/>
  <c r="I1953" i="1"/>
  <c r="M1956" i="1" a="1"/>
  <c r="M1956" i="1"/>
  <c r="N1953" i="1" a="1"/>
  <c r="N1953" i="1" s="1"/>
  <c r="P1955" i="1" a="1"/>
  <c r="P1955" i="1"/>
  <c r="G1955" i="1" a="1"/>
  <c r="G1955" i="1" s="1"/>
  <c r="H1956" i="1" a="1"/>
  <c r="H1956" i="1" s="1"/>
  <c r="G1956" i="1" a="1"/>
  <c r="G1956" i="1"/>
  <c r="J1955" i="1" a="1"/>
  <c r="J1955" i="1" s="1"/>
  <c r="Q1952" i="1" a="1"/>
  <c r="Q1952" i="1" s="1"/>
  <c r="L1953" i="1" a="1"/>
  <c r="L1953" i="1" s="1"/>
  <c r="Q1953" i="1" a="1"/>
  <c r="Q1953" i="1" s="1"/>
  <c r="N1952" i="1" a="1"/>
  <c r="N1952" i="1"/>
  <c r="O1952" i="1" a="1"/>
  <c r="O1952" i="1" s="1"/>
  <c r="H1953" i="1" a="1"/>
  <c r="H1953" i="1"/>
  <c r="G1953" i="1" a="1"/>
  <c r="G1953" i="1" s="1"/>
  <c r="P1952" i="1" a="1"/>
  <c r="P1952" i="1"/>
  <c r="N1955" i="1" a="1"/>
  <c r="N1955" i="1" s="1"/>
  <c r="M1952" i="1" a="1"/>
  <c r="M1952" i="1"/>
  <c r="J1953" i="1" a="1"/>
  <c r="J1953" i="1" s="1"/>
  <c r="K1952" i="1" a="1"/>
  <c r="K1952" i="1" s="1"/>
  <c r="O1953" i="1" a="1"/>
  <c r="O1953" i="1"/>
  <c r="M1957" i="1" a="1"/>
  <c r="M1957" i="1" s="1"/>
  <c r="F1957" i="1" a="1"/>
  <c r="F1957" i="1" s="1"/>
  <c r="H1955" i="1" a="1"/>
  <c r="H1955" i="1" s="1"/>
  <c r="P1956" i="1" a="1"/>
  <c r="P1956" i="1" s="1"/>
  <c r="M1953" i="1" a="1"/>
  <c r="M1953" i="1" s="1"/>
  <c r="I1955" i="1" a="1"/>
  <c r="I1955" i="1"/>
  <c r="F1953" i="1" a="1"/>
  <c r="F1953" i="1"/>
  <c r="L1957" i="1" a="1"/>
  <c r="L1957" i="1" s="1"/>
  <c r="K1957" i="1" a="1"/>
  <c r="K1957" i="1" s="1"/>
  <c r="I1956" i="1" a="1"/>
  <c r="I1956" i="1" s="1"/>
  <c r="J1957" i="1" a="1"/>
  <c r="J1957" i="1" s="1"/>
  <c r="Q1956" i="1" a="1"/>
  <c r="Q1956" i="1"/>
  <c r="K1953" i="1" a="1"/>
  <c r="K1953" i="1" s="1"/>
  <c r="Q1955" i="1" a="1"/>
  <c r="Q1955" i="1" s="1"/>
  <c r="F1955" i="1" a="1"/>
  <c r="F1955" i="1"/>
  <c r="F1956" i="1" a="1"/>
  <c r="F1956" i="1"/>
  <c r="I1957" i="1" a="1"/>
  <c r="I1957" i="1" s="1"/>
  <c r="G1957" i="1" a="1"/>
  <c r="G1957" i="1"/>
  <c r="K1956" i="1" a="1"/>
  <c r="K1956" i="1"/>
  <c r="O1955" i="1" a="1"/>
  <c r="O1955" i="1"/>
  <c r="M1955" i="1" a="1"/>
  <c r="M1955" i="1" s="1"/>
  <c r="P1953" i="1" a="1"/>
  <c r="P1953" i="1" s="1"/>
  <c r="F1952" i="1" a="1"/>
  <c r="F1952" i="1"/>
  <c r="Q1951" i="1" a="1"/>
  <c r="Q1951" i="1"/>
  <c r="P1951" i="1" a="1"/>
  <c r="P1951" i="1" s="1"/>
  <c r="Q1950" i="1" a="1"/>
  <c r="Q1950" i="1"/>
  <c r="I1951" i="1" a="1"/>
  <c r="I1951" i="1" s="1"/>
  <c r="M1948" i="1" a="1"/>
  <c r="M1948" i="1" s="1"/>
  <c r="H1949" i="1" a="1"/>
  <c r="H1949" i="1"/>
  <c r="K1951" i="1" a="1"/>
  <c r="K1951" i="1"/>
  <c r="M1950" i="1" a="1"/>
  <c r="M1950" i="1"/>
  <c r="J1950" i="1" a="1"/>
  <c r="J1950" i="1" s="1"/>
  <c r="K1949" i="1" a="1"/>
  <c r="K1949" i="1"/>
  <c r="N1948" i="1" a="1"/>
  <c r="N1948" i="1"/>
  <c r="N1951" i="1" a="1"/>
  <c r="N1951" i="1" s="1"/>
  <c r="M1951" i="1" a="1"/>
  <c r="M1951" i="1"/>
  <c r="M1949" i="1" a="1"/>
  <c r="M1949" i="1" s="1"/>
  <c r="L1951" i="1" a="1"/>
  <c r="L1951" i="1" s="1"/>
  <c r="J1951" i="1" a="1"/>
  <c r="J1951" i="1" s="1"/>
  <c r="H1951" i="1" a="1"/>
  <c r="H1951" i="1" s="1"/>
  <c r="P1948" i="1" a="1"/>
  <c r="P1948" i="1" s="1"/>
  <c r="F1951" i="1" a="1"/>
  <c r="F1951" i="1" s="1"/>
  <c r="O1950" i="1" a="1"/>
  <c r="O1950" i="1" s="1"/>
  <c r="K1950" i="1" a="1"/>
  <c r="K1950" i="1"/>
  <c r="I1949" i="1" a="1"/>
  <c r="I1949" i="1"/>
  <c r="Q1948" i="1" a="1"/>
  <c r="Q1948" i="1" s="1"/>
  <c r="O1948" i="1" a="1"/>
  <c r="O1948" i="1"/>
  <c r="L1948" i="1" a="1"/>
  <c r="L1948" i="1" s="1"/>
  <c r="I1948" i="1" a="1"/>
  <c r="I1948" i="1"/>
  <c r="Q1947" i="1" a="1"/>
  <c r="Q1947" i="1"/>
  <c r="K1948" i="1" a="1"/>
  <c r="K1948" i="1" s="1"/>
  <c r="H1948" i="1" a="1"/>
  <c r="H1948" i="1" s="1"/>
  <c r="J1947" i="1" a="1"/>
  <c r="J1947" i="1"/>
  <c r="M1947" i="1" a="1"/>
  <c r="M1947" i="1" s="1"/>
  <c r="K1947" i="1" a="1"/>
  <c r="K1947" i="1" s="1"/>
  <c r="J1948" i="1" a="1"/>
  <c r="J1948" i="1"/>
  <c r="G1947" i="1" a="1"/>
  <c r="G1947" i="1" s="1"/>
  <c r="N1950" i="1" a="1"/>
  <c r="N1950" i="1"/>
  <c r="N1949" i="1" a="1"/>
  <c r="N1949" i="1" s="1"/>
  <c r="J1949" i="1" a="1"/>
  <c r="J1949" i="1" s="1"/>
  <c r="I1950" i="1" a="1"/>
  <c r="I1950" i="1"/>
  <c r="P1949" i="1" a="1"/>
  <c r="P1949" i="1"/>
  <c r="L1949" i="1" a="1"/>
  <c r="L1949" i="1" s="1"/>
  <c r="O1947" i="1" a="1"/>
  <c r="O1947" i="1"/>
  <c r="N1947" i="1" a="1"/>
  <c r="N1947" i="1"/>
  <c r="G1951" i="1" a="1"/>
  <c r="G1951" i="1"/>
  <c r="I1952" i="1" a="1"/>
  <c r="I1952" i="1"/>
  <c r="P1950" i="1" a="1"/>
  <c r="P1950" i="1"/>
  <c r="H1947" i="1" a="1"/>
  <c r="H1947" i="1" s="1"/>
  <c r="H1952" i="1" a="1"/>
  <c r="H1952" i="1"/>
  <c r="G1952" i="1" a="1"/>
  <c r="G1952" i="1" s="1"/>
  <c r="G1949" i="1" a="1"/>
  <c r="G1949" i="1" s="1"/>
  <c r="F1950" i="1" a="1"/>
  <c r="F1950" i="1"/>
  <c r="O1951" i="1" a="1"/>
  <c r="O1951" i="1" s="1"/>
  <c r="H1950" i="1" a="1"/>
  <c r="H1950" i="1" s="1"/>
  <c r="G1950" i="1" a="1"/>
  <c r="G1950" i="1" s="1"/>
  <c r="Q1949" i="1" a="1"/>
  <c r="Q1949" i="1" s="1"/>
  <c r="F1948" i="1" a="1"/>
  <c r="F1948" i="1" s="1"/>
  <c r="I1947" i="1" a="1"/>
  <c r="I1947" i="1"/>
  <c r="F1949" i="1" a="1"/>
  <c r="F1949" i="1" s="1"/>
  <c r="P1947" i="1" a="1"/>
  <c r="P1947" i="1" s="1"/>
  <c r="L1947" i="1" a="1"/>
  <c r="L1947" i="1"/>
  <c r="O1949" i="1" a="1"/>
  <c r="O1949" i="1" s="1"/>
  <c r="G1948" i="1" a="1"/>
  <c r="G1948" i="1" s="1"/>
  <c r="L1950" i="1" a="1"/>
  <c r="L1950" i="1"/>
  <c r="H1944" i="1" a="1"/>
  <c r="H1944" i="1" s="1"/>
  <c r="N1946" i="1" a="1"/>
  <c r="N1946" i="1"/>
  <c r="J1944" i="1" a="1"/>
  <c r="J1944" i="1" s="1"/>
  <c r="K1942" i="1" a="1"/>
  <c r="K1942" i="1" s="1"/>
  <c r="F1942" i="1" a="1"/>
  <c r="F1942" i="1"/>
  <c r="Q1945" i="1" a="1"/>
  <c r="Q1945" i="1" s="1"/>
  <c r="P1945" i="1" a="1"/>
  <c r="P1945" i="1" s="1"/>
  <c r="I1945" i="1" a="1"/>
  <c r="I1945" i="1"/>
  <c r="P1942" i="1" a="1"/>
  <c r="P1942" i="1" s="1"/>
  <c r="G1945" i="1" a="1"/>
  <c r="G1945" i="1"/>
  <c r="G1944" i="1" a="1"/>
  <c r="G1944" i="1"/>
  <c r="L1943" i="1" a="1"/>
  <c r="L1943" i="1" s="1"/>
  <c r="J1942" i="1" a="1"/>
  <c r="J1942" i="1"/>
  <c r="Q1946" i="1" a="1"/>
  <c r="Q1946" i="1"/>
  <c r="Q1944" i="1" a="1"/>
  <c r="Q1944" i="1" s="1"/>
  <c r="K1946" i="1" a="1"/>
  <c r="K1946" i="1" s="1"/>
  <c r="L1942" i="1" a="1"/>
  <c r="L1942" i="1"/>
  <c r="G1946" i="1" a="1"/>
  <c r="G1946" i="1" s="1"/>
  <c r="M1945" i="1" a="1"/>
  <c r="M1945" i="1"/>
  <c r="L1945" i="1" a="1"/>
  <c r="L1945" i="1"/>
  <c r="Q1941" i="1" a="1"/>
  <c r="Q1941" i="1" s="1"/>
  <c r="N1943" i="1" a="1"/>
  <c r="N1943" i="1" s="1"/>
  <c r="P1941" i="1" a="1"/>
  <c r="P1941" i="1" s="1"/>
  <c r="J1943" i="1" a="1"/>
  <c r="J1943" i="1" s="1"/>
  <c r="F1943" i="1" a="1"/>
  <c r="F1943" i="1"/>
  <c r="N1942" i="1" a="1"/>
  <c r="N1942" i="1" s="1"/>
  <c r="J1945" i="1" a="1"/>
  <c r="J1945" i="1"/>
  <c r="I1944" i="1" a="1"/>
  <c r="I1944" i="1" s="1"/>
  <c r="H1945" i="1" a="1"/>
  <c r="H1945" i="1"/>
  <c r="N1944" i="1" a="1"/>
  <c r="N1944" i="1" s="1"/>
  <c r="K1944" i="1" a="1"/>
  <c r="K1944" i="1"/>
  <c r="L1944" i="1" a="1"/>
  <c r="L1944" i="1"/>
  <c r="M1942" i="1" a="1"/>
  <c r="M1942" i="1" s="1"/>
  <c r="G1942" i="1" a="1"/>
  <c r="G1942" i="1" s="1"/>
  <c r="P1943" i="1" a="1"/>
  <c r="P1943" i="1" s="1"/>
  <c r="M1943" i="1" a="1"/>
  <c r="M1943" i="1"/>
  <c r="K1943" i="1" a="1"/>
  <c r="K1943" i="1" s="1"/>
  <c r="F1947" i="1" a="1"/>
  <c r="F1947" i="1" s="1"/>
  <c r="P1946" i="1" a="1"/>
  <c r="P1946" i="1"/>
  <c r="H1946" i="1" a="1"/>
  <c r="H1946" i="1" s="1"/>
  <c r="F1944" i="1" a="1"/>
  <c r="F1944" i="1"/>
  <c r="Q1942" i="1" a="1"/>
  <c r="Q1942" i="1" s="1"/>
  <c r="O1946" i="1" a="1"/>
  <c r="O1946" i="1"/>
  <c r="M1946" i="1" a="1"/>
  <c r="M1946" i="1" s="1"/>
  <c r="L1946" i="1" a="1"/>
  <c r="L1946" i="1" s="1"/>
  <c r="J1946" i="1" a="1"/>
  <c r="J1946" i="1"/>
  <c r="I1946" i="1" a="1"/>
  <c r="I1946" i="1" s="1"/>
  <c r="Q1943" i="1" a="1"/>
  <c r="Q1943" i="1"/>
  <c r="I1943" i="1" a="1"/>
  <c r="I1943" i="1"/>
  <c r="F1946" i="1" a="1"/>
  <c r="F1946" i="1" s="1"/>
  <c r="O1944" i="1" a="1"/>
  <c r="O1944" i="1" s="1"/>
  <c r="I1942" i="1" a="1"/>
  <c r="I1942" i="1" s="1"/>
  <c r="O1945" i="1" a="1"/>
  <c r="O1945" i="1"/>
  <c r="N1945" i="1" a="1"/>
  <c r="N1945" i="1" s="1"/>
  <c r="H1942" i="1" a="1"/>
  <c r="H1942" i="1" s="1"/>
  <c r="K1945" i="1" a="1"/>
  <c r="K1945" i="1" s="1"/>
  <c r="F1945" i="1" a="1"/>
  <c r="F1945" i="1" s="1"/>
  <c r="P1944" i="1" a="1"/>
  <c r="P1944" i="1"/>
  <c r="O1943" i="1" a="1"/>
  <c r="O1943" i="1" s="1"/>
  <c r="G1943" i="1" a="1"/>
  <c r="G1943" i="1"/>
  <c r="M1944" i="1" a="1"/>
  <c r="M1944" i="1"/>
  <c r="H1943" i="1" a="1"/>
  <c r="H1943" i="1"/>
  <c r="O1942" i="1" a="1"/>
  <c r="O1942" i="1"/>
  <c r="O1941" i="1" a="1"/>
  <c r="O1941" i="1" s="1"/>
  <c r="L1939" i="1" a="1"/>
  <c r="L1939" i="1"/>
  <c r="I1939" i="1" a="1"/>
  <c r="I1939" i="1"/>
  <c r="N1936" i="1" a="1"/>
  <c r="N1936" i="1" s="1"/>
  <c r="L1938" i="1" a="1"/>
  <c r="L1938" i="1" s="1"/>
  <c r="K1938" i="1" a="1"/>
  <c r="K1938" i="1"/>
  <c r="O1937" i="1" a="1"/>
  <c r="O1937" i="1" s="1"/>
  <c r="I1938" i="1" a="1"/>
  <c r="I1938" i="1" s="1"/>
  <c r="G1937" i="1" a="1"/>
  <c r="G1937" i="1"/>
  <c r="L1936" i="1" a="1"/>
  <c r="L1936" i="1" s="1"/>
  <c r="F1938" i="1" a="1"/>
  <c r="F1938" i="1" s="1"/>
  <c r="O1940" i="1" a="1"/>
  <c r="O1940" i="1"/>
  <c r="P1937" i="1" a="1"/>
  <c r="P1937" i="1"/>
  <c r="K1940" i="1" a="1"/>
  <c r="K1940" i="1" s="1"/>
  <c r="H1940" i="1" a="1"/>
  <c r="H1940" i="1"/>
  <c r="J1937" i="1" a="1"/>
  <c r="J1937" i="1" s="1"/>
  <c r="Q1939" i="1" a="1"/>
  <c r="Q1939" i="1" s="1"/>
  <c r="M1938" i="1" a="1"/>
  <c r="M1938" i="1" s="1"/>
  <c r="P1939" i="1" a="1"/>
  <c r="P1939" i="1" s="1"/>
  <c r="O1939" i="1" a="1"/>
  <c r="O1939" i="1"/>
  <c r="N1939" i="1" a="1"/>
  <c r="N1939" i="1" s="1"/>
  <c r="M1939" i="1" a="1"/>
  <c r="M1939" i="1"/>
  <c r="K1939" i="1" a="1"/>
  <c r="K1939" i="1" s="1"/>
  <c r="J1939" i="1" a="1"/>
  <c r="J1939" i="1"/>
  <c r="O1938" i="1" a="1"/>
  <c r="O1938" i="1" s="1"/>
  <c r="N1938" i="1" a="1"/>
  <c r="N1938" i="1"/>
  <c r="P1936" i="1" a="1"/>
  <c r="P1936" i="1"/>
  <c r="H1938" i="1" a="1"/>
  <c r="H1938" i="1" s="1"/>
  <c r="K1937" i="1" a="1"/>
  <c r="K1937" i="1" s="1"/>
  <c r="Q1937" i="1" a="1"/>
  <c r="Q1937" i="1"/>
  <c r="G1938" i="1" a="1"/>
  <c r="G1938" i="1"/>
  <c r="M1937" i="1" a="1"/>
  <c r="M1937" i="1"/>
  <c r="M1936" i="1" a="1"/>
  <c r="M1936" i="1" s="1"/>
  <c r="N1937" i="1" a="1"/>
  <c r="N1937" i="1" s="1"/>
  <c r="L1937" i="1" a="1"/>
  <c r="L1937" i="1" s="1"/>
  <c r="H1937" i="1" a="1"/>
  <c r="H1937" i="1"/>
  <c r="N1941" i="1" a="1"/>
  <c r="N1941" i="1" s="1"/>
  <c r="F1939" i="1" a="1"/>
  <c r="F1939" i="1"/>
  <c r="M1941" i="1" a="1"/>
  <c r="M1941" i="1" s="1"/>
  <c r="L1941" i="1" a="1"/>
  <c r="L1941" i="1" s="1"/>
  <c r="K1941" i="1" a="1"/>
  <c r="K1941" i="1"/>
  <c r="I1941" i="1" a="1"/>
  <c r="I1941" i="1" s="1"/>
  <c r="J1941" i="1" a="1"/>
  <c r="J1941" i="1" s="1"/>
  <c r="H1941" i="1" a="1"/>
  <c r="H1941" i="1" s="1"/>
  <c r="G1941" i="1" a="1"/>
  <c r="G1941" i="1" s="1"/>
  <c r="N1940" i="1" a="1"/>
  <c r="N1940" i="1"/>
  <c r="O1936" i="1" a="1"/>
  <c r="O1936" i="1" s="1"/>
  <c r="Q1940" i="1" a="1"/>
  <c r="Q1940" i="1" s="1"/>
  <c r="H1939" i="1" a="1"/>
  <c r="H1939" i="1" s="1"/>
  <c r="J1938" i="1" a="1"/>
  <c r="J1938" i="1" s="1"/>
  <c r="K1936" i="1" a="1"/>
  <c r="K1936" i="1"/>
  <c r="F1937" i="1" a="1"/>
  <c r="F1937" i="1" s="1"/>
  <c r="F1941" i="1" a="1"/>
  <c r="F1941" i="1"/>
  <c r="Q1936" i="1" a="1"/>
  <c r="Q1936" i="1" s="1"/>
  <c r="L1940" i="1" a="1"/>
  <c r="L1940" i="1"/>
  <c r="G1939" i="1" a="1"/>
  <c r="G1939" i="1" s="1"/>
  <c r="Q1938" i="1" a="1"/>
  <c r="Q1938" i="1"/>
  <c r="P1940" i="1" a="1"/>
  <c r="P1940" i="1"/>
  <c r="P1938" i="1" a="1"/>
  <c r="P1938" i="1" s="1"/>
  <c r="M1940" i="1" a="1"/>
  <c r="M1940" i="1" s="1"/>
  <c r="I1940" i="1" a="1"/>
  <c r="I1940" i="1" s="1"/>
  <c r="J1940" i="1" a="1"/>
  <c r="J1940" i="1" s="1"/>
  <c r="F1940" i="1" a="1"/>
  <c r="F1940" i="1"/>
  <c r="I1937" i="1" a="1"/>
  <c r="I1937" i="1" s="1"/>
  <c r="G1940" i="1" a="1"/>
  <c r="G1940" i="1"/>
  <c r="G1935" i="1" a="1"/>
  <c r="G1935" i="1" s="1"/>
  <c r="F1935" i="1" a="1"/>
  <c r="F1935" i="1"/>
  <c r="L1932" i="1" a="1"/>
  <c r="L1932" i="1" s="1"/>
  <c r="J1934" i="1" a="1"/>
  <c r="J1934" i="1" s="1"/>
  <c r="P1931" i="1" a="1"/>
  <c r="P1931" i="1"/>
  <c r="I1934" i="1" a="1"/>
  <c r="I1934" i="1" s="1"/>
  <c r="O1933" i="1" a="1"/>
  <c r="O1933" i="1"/>
  <c r="I1933" i="1" a="1"/>
  <c r="I1933" i="1" s="1"/>
  <c r="J1933" i="1" a="1"/>
  <c r="J1933" i="1" s="1"/>
  <c r="L1931" i="1" a="1"/>
  <c r="L1931" i="1" s="1"/>
  <c r="N1933" i="1" a="1"/>
  <c r="N1933" i="1" s="1"/>
  <c r="F1934" i="1" a="1"/>
  <c r="F1934" i="1" s="1"/>
  <c r="P1932" i="1" a="1"/>
  <c r="P1932" i="1" s="1"/>
  <c r="I1935" i="1" a="1"/>
  <c r="I1935" i="1"/>
  <c r="H1935" i="1" a="1"/>
  <c r="H1935" i="1" s="1"/>
  <c r="K1934" i="1" a="1"/>
  <c r="K1934" i="1" s="1"/>
  <c r="G1932" i="1" a="1"/>
  <c r="G1932" i="1"/>
  <c r="O1934" i="1" a="1"/>
  <c r="O1934" i="1" s="1"/>
  <c r="L1933" i="1" a="1"/>
  <c r="L1933" i="1"/>
  <c r="M1934" i="1" a="1"/>
  <c r="M1934" i="1" s="1"/>
  <c r="O1931" i="1" a="1"/>
  <c r="O1931" i="1" s="1"/>
  <c r="L1934" i="1" a="1"/>
  <c r="L1934" i="1" s="1"/>
  <c r="P1933" i="1" a="1"/>
  <c r="P1933" i="1"/>
  <c r="H1933" i="1" a="1"/>
  <c r="H1933" i="1" s="1"/>
  <c r="F1933" i="1" a="1"/>
  <c r="F1933" i="1"/>
  <c r="Q1932" i="1" a="1"/>
  <c r="Q1932" i="1"/>
  <c r="O1932" i="1" a="1"/>
  <c r="O1932" i="1"/>
  <c r="J1932" i="1" a="1"/>
  <c r="J1932" i="1"/>
  <c r="N1932" i="1" a="1"/>
  <c r="N1932" i="1"/>
  <c r="I1932" i="1" a="1"/>
  <c r="I1932" i="1" s="1"/>
  <c r="H1932" i="1" a="1"/>
  <c r="H1932" i="1"/>
  <c r="Q1931" i="1" a="1"/>
  <c r="Q1931" i="1" s="1"/>
  <c r="G1931" i="1" a="1"/>
  <c r="G1931" i="1" s="1"/>
  <c r="I1931" i="1" a="1"/>
  <c r="I1931" i="1"/>
  <c r="K1932" i="1" a="1"/>
  <c r="K1932" i="1" s="1"/>
  <c r="G1934" i="1" a="1"/>
  <c r="G1934" i="1" s="1"/>
  <c r="J1931" i="1" a="1"/>
  <c r="J1931" i="1"/>
  <c r="J1936" i="1" a="1"/>
  <c r="J1936" i="1" s="1"/>
  <c r="I1936" i="1" a="1"/>
  <c r="I1936" i="1"/>
  <c r="K1933" i="1" a="1"/>
  <c r="K1933" i="1"/>
  <c r="H1936" i="1" a="1"/>
  <c r="H1936" i="1"/>
  <c r="N1931" i="1" a="1"/>
  <c r="N1931" i="1" s="1"/>
  <c r="G1933" i="1" a="1"/>
  <c r="G1933" i="1"/>
  <c r="M1932" i="1" a="1"/>
  <c r="M1932" i="1"/>
  <c r="K1931" i="1" a="1"/>
  <c r="K1931" i="1" s="1"/>
  <c r="H1931" i="1" a="1"/>
  <c r="H1931" i="1"/>
  <c r="G1936" i="1" a="1"/>
  <c r="G1936" i="1" s="1"/>
  <c r="F1936" i="1" a="1"/>
  <c r="F1936" i="1"/>
  <c r="Q1935" i="1" a="1"/>
  <c r="Q1935" i="1" s="1"/>
  <c r="Q1934" i="1" a="1"/>
  <c r="Q1934" i="1"/>
  <c r="M1935" i="1" a="1"/>
  <c r="M1935" i="1" s="1"/>
  <c r="H1934" i="1" a="1"/>
  <c r="H1934" i="1" s="1"/>
  <c r="N1934" i="1" a="1"/>
  <c r="N1934" i="1" s="1"/>
  <c r="M1931" i="1" a="1"/>
  <c r="M1931" i="1"/>
  <c r="P1934" i="1" a="1"/>
  <c r="P1934" i="1" s="1"/>
  <c r="M1933" i="1" a="1"/>
  <c r="M1933" i="1"/>
  <c r="P1935" i="1" a="1"/>
  <c r="P1935" i="1"/>
  <c r="O1935" i="1" a="1"/>
  <c r="O1935" i="1"/>
  <c r="N1935" i="1" a="1"/>
  <c r="N1935" i="1"/>
  <c r="L1935" i="1" a="1"/>
  <c r="L1935" i="1"/>
  <c r="F1932" i="1" a="1"/>
  <c r="F1932" i="1" s="1"/>
  <c r="K1935" i="1" a="1"/>
  <c r="K1935" i="1" s="1"/>
  <c r="J1935" i="1" a="1"/>
  <c r="J1935" i="1"/>
  <c r="Q1933" i="1" a="1"/>
  <c r="Q1933" i="1"/>
  <c r="H1926" i="1" a="1"/>
  <c r="H1926" i="1" s="1"/>
  <c r="O1930" i="1" a="1"/>
  <c r="O1930" i="1" s="1"/>
  <c r="N1930" i="1" a="1"/>
  <c r="N1930" i="1"/>
  <c r="M1930" i="1" a="1"/>
  <c r="M1930" i="1" s="1"/>
  <c r="J1930" i="1" a="1"/>
  <c r="J1930" i="1" s="1"/>
  <c r="I1930" i="1" a="1"/>
  <c r="I1930" i="1"/>
  <c r="Q1929" i="1" a="1"/>
  <c r="Q1929" i="1"/>
  <c r="L1929" i="1" a="1"/>
  <c r="L1929" i="1" s="1"/>
  <c r="G1929" i="1" a="1"/>
  <c r="G1929" i="1" s="1"/>
  <c r="O1927" i="1" a="1"/>
  <c r="O1927" i="1" s="1"/>
  <c r="L1927" i="1" a="1"/>
  <c r="L1927" i="1"/>
  <c r="O1926" i="1" a="1"/>
  <c r="O1926" i="1" s="1"/>
  <c r="H1927" i="1" a="1"/>
  <c r="H1927" i="1"/>
  <c r="F1927" i="1" a="1"/>
  <c r="F1927" i="1"/>
  <c r="Q1926" i="1" a="1"/>
  <c r="Q1926" i="1"/>
  <c r="Q1928" i="1" a="1"/>
  <c r="Q1928" i="1" s="1"/>
  <c r="I1928" i="1" a="1"/>
  <c r="I1928" i="1"/>
  <c r="I1926" i="1" a="1"/>
  <c r="I1926" i="1" s="1"/>
  <c r="H1930" i="1" a="1"/>
  <c r="H1930" i="1" s="1"/>
  <c r="O1928" i="1" a="1"/>
  <c r="O1928" i="1" s="1"/>
  <c r="G1926" i="1" a="1"/>
  <c r="G1926" i="1"/>
  <c r="N1929" i="1" a="1"/>
  <c r="N1929" i="1" s="1"/>
  <c r="J1929" i="1" a="1"/>
  <c r="J1929" i="1" s="1"/>
  <c r="F1929" i="1" a="1"/>
  <c r="F1929" i="1" s="1"/>
  <c r="K1927" i="1" a="1"/>
  <c r="K1927" i="1"/>
  <c r="L1926" i="1" a="1"/>
  <c r="L1926" i="1" s="1"/>
  <c r="M1928" i="1" a="1"/>
  <c r="M1928" i="1" s="1"/>
  <c r="G1928" i="1" a="1"/>
  <c r="G1928" i="1"/>
  <c r="N1927" i="1" a="1"/>
  <c r="N1927" i="1" s="1"/>
  <c r="M1926" i="1" a="1"/>
  <c r="M1926" i="1" s="1"/>
  <c r="Q1925" i="1" a="1"/>
  <c r="Q1925" i="1" s="1"/>
  <c r="P1930" i="1" a="1"/>
  <c r="P1930" i="1" s="1"/>
  <c r="F1928" i="1" a="1"/>
  <c r="F1928" i="1" s="1"/>
  <c r="P1927" i="1" a="1"/>
  <c r="P1927" i="1"/>
  <c r="M1929" i="1" a="1"/>
  <c r="M1929" i="1" s="1"/>
  <c r="K1929" i="1" a="1"/>
  <c r="K1929" i="1" s="1"/>
  <c r="I1927" i="1" a="1"/>
  <c r="I1927" i="1"/>
  <c r="N1926" i="1" a="1"/>
  <c r="N1926" i="1"/>
  <c r="F1931" i="1" a="1"/>
  <c r="F1931" i="1" s="1"/>
  <c r="N1928" i="1" a="1"/>
  <c r="N1928" i="1"/>
  <c r="Q1930" i="1" a="1"/>
  <c r="Q1930" i="1" s="1"/>
  <c r="G1927" i="1" a="1"/>
  <c r="G1927" i="1"/>
  <c r="P1926" i="1" a="1"/>
  <c r="P1926" i="1" s="1"/>
  <c r="G1930" i="1" a="1"/>
  <c r="G1930" i="1" s="1"/>
  <c r="L1930" i="1" a="1"/>
  <c r="L1930" i="1"/>
  <c r="F1930" i="1" a="1"/>
  <c r="F1930" i="1"/>
  <c r="K1928" i="1" a="1"/>
  <c r="K1928" i="1"/>
  <c r="O1925" i="1" a="1"/>
  <c r="O1925" i="1"/>
  <c r="I1929" i="1" a="1"/>
  <c r="I1929" i="1"/>
  <c r="H1929" i="1" a="1"/>
  <c r="H1929" i="1" s="1"/>
  <c r="L1928" i="1" a="1"/>
  <c r="L1928" i="1" s="1"/>
  <c r="M1927" i="1" a="1"/>
  <c r="M1927" i="1"/>
  <c r="Q1927" i="1" a="1"/>
  <c r="Q1927" i="1" s="1"/>
  <c r="F1926" i="1" a="1"/>
  <c r="F1926" i="1"/>
  <c r="J1928" i="1" a="1"/>
  <c r="J1928" i="1" s="1"/>
  <c r="K1930" i="1" a="1"/>
  <c r="K1930" i="1" s="1"/>
  <c r="P1929" i="1" a="1"/>
  <c r="P1929" i="1"/>
  <c r="P1925" i="1" a="1"/>
  <c r="P1925" i="1" s="1"/>
  <c r="O1929" i="1" a="1"/>
  <c r="O1929" i="1"/>
  <c r="J1926" i="1" a="1"/>
  <c r="J1926" i="1"/>
  <c r="P1928" i="1" a="1"/>
  <c r="P1928" i="1"/>
  <c r="H1928" i="1" a="1"/>
  <c r="H1928" i="1"/>
  <c r="J1927" i="1" a="1"/>
  <c r="J1927" i="1" s="1"/>
  <c r="K1926" i="1" a="1"/>
  <c r="K1926" i="1"/>
  <c r="F1924" i="1" a="1"/>
  <c r="F1924" i="1"/>
  <c r="P1922" i="1" a="1"/>
  <c r="P1922" i="1" s="1"/>
  <c r="Q1923" i="1" a="1"/>
  <c r="Q1923" i="1" s="1"/>
  <c r="Q1922" i="1" a="1"/>
  <c r="Q1922" i="1" s="1"/>
  <c r="N1922" i="1" a="1"/>
  <c r="N1922" i="1"/>
  <c r="Q1920" i="1" a="1"/>
  <c r="Q1920" i="1" s="1"/>
  <c r="H1921" i="1" a="1"/>
  <c r="H1921" i="1"/>
  <c r="M1922" i="1" a="1"/>
  <c r="M1922" i="1" s="1"/>
  <c r="I1921" i="1" a="1"/>
  <c r="I1921" i="1" s="1"/>
  <c r="I1922" i="1" a="1"/>
  <c r="I1922" i="1"/>
  <c r="K1922" i="1" a="1"/>
  <c r="K1922" i="1" s="1"/>
  <c r="L1921" i="1" a="1"/>
  <c r="L1921" i="1" s="1"/>
  <c r="K1923" i="1" a="1"/>
  <c r="K1923" i="1" s="1"/>
  <c r="N1924" i="1" a="1"/>
  <c r="N1924" i="1" s="1"/>
  <c r="N1921" i="1" a="1"/>
  <c r="N1921" i="1" s="1"/>
  <c r="P1924" i="1" a="1"/>
  <c r="P1924" i="1"/>
  <c r="F1921" i="1" a="1"/>
  <c r="F1921" i="1" s="1"/>
  <c r="F1925" i="1" a="1"/>
  <c r="F1925" i="1" s="1"/>
  <c r="P1923" i="1" a="1"/>
  <c r="P1923" i="1"/>
  <c r="Q1924" i="1" a="1"/>
  <c r="Q1924" i="1" s="1"/>
  <c r="M1924" i="1" a="1"/>
  <c r="M1924" i="1" s="1"/>
  <c r="J1924" i="1" a="1"/>
  <c r="J1924" i="1" s="1"/>
  <c r="N1923" i="1" a="1"/>
  <c r="N1923" i="1"/>
  <c r="I1923" i="1" a="1"/>
  <c r="I1923" i="1" s="1"/>
  <c r="O1923" i="1" a="1"/>
  <c r="O1923" i="1"/>
  <c r="J1923" i="1" a="1"/>
  <c r="J1923" i="1"/>
  <c r="G1923" i="1" a="1"/>
  <c r="G1923" i="1" s="1"/>
  <c r="F1922" i="1" a="1"/>
  <c r="F1922" i="1"/>
  <c r="J1921" i="1" a="1"/>
  <c r="J1921" i="1"/>
  <c r="P1920" i="1" a="1"/>
  <c r="P1920" i="1"/>
  <c r="N1920" i="1" a="1"/>
  <c r="N1920" i="1"/>
  <c r="L1922" i="1" a="1"/>
  <c r="L1922" i="1" s="1"/>
  <c r="L1923" i="1" a="1"/>
  <c r="L1923" i="1" s="1"/>
  <c r="G1921" i="1" a="1"/>
  <c r="G1921" i="1"/>
  <c r="O1921" i="1" a="1"/>
  <c r="O1921" i="1" s="1"/>
  <c r="H1924" i="1" a="1"/>
  <c r="H1924" i="1" s="1"/>
  <c r="H1923" i="1" a="1"/>
  <c r="H1923" i="1"/>
  <c r="K1921" i="1" a="1"/>
  <c r="K1921" i="1"/>
  <c r="G1922" i="1" a="1"/>
  <c r="G1922" i="1"/>
  <c r="M1920" i="1" a="1"/>
  <c r="M1920" i="1" s="1"/>
  <c r="G1924" i="1" a="1"/>
  <c r="G1924" i="1"/>
  <c r="M1921" i="1" a="1"/>
  <c r="M1921" i="1" s="1"/>
  <c r="Q1921" i="1" a="1"/>
  <c r="Q1921" i="1" s="1"/>
  <c r="O1920" i="1" a="1"/>
  <c r="O1920" i="1" s="1"/>
  <c r="N1925" i="1" a="1"/>
  <c r="N1925" i="1" s="1"/>
  <c r="M1925" i="1" a="1"/>
  <c r="M1925" i="1" s="1"/>
  <c r="J1922" i="1" a="1"/>
  <c r="J1922" i="1" s="1"/>
  <c r="O1922" i="1" a="1"/>
  <c r="O1922" i="1"/>
  <c r="L1925" i="1" a="1"/>
  <c r="L1925" i="1" s="1"/>
  <c r="K1925" i="1" a="1"/>
  <c r="K1925" i="1" s="1"/>
  <c r="M1923" i="1" a="1"/>
  <c r="M1923" i="1"/>
  <c r="J1925" i="1" a="1"/>
  <c r="J1925" i="1" s="1"/>
  <c r="I1925" i="1" a="1"/>
  <c r="I1925" i="1" s="1"/>
  <c r="H1925" i="1" a="1"/>
  <c r="H1925" i="1"/>
  <c r="O1924" i="1" a="1"/>
  <c r="O1924" i="1"/>
  <c r="K1924" i="1" a="1"/>
  <c r="K1924" i="1" s="1"/>
  <c r="I1924" i="1" a="1"/>
  <c r="I1924" i="1" s="1"/>
  <c r="F1923" i="1" a="1"/>
  <c r="F1923" i="1" s="1"/>
  <c r="H1922" i="1" a="1"/>
  <c r="H1922" i="1" s="1"/>
  <c r="P1921" i="1" a="1"/>
  <c r="P1921" i="1" s="1"/>
  <c r="G1925" i="1" a="1"/>
  <c r="G1925" i="1" s="1"/>
  <c r="L1924" i="1" a="1"/>
  <c r="L1924" i="1" s="1"/>
  <c r="P1916" i="1" a="1"/>
  <c r="P1916" i="1"/>
  <c r="N1915" i="1" a="1"/>
  <c r="N1915" i="1" s="1"/>
  <c r="K1917" i="1" a="1"/>
  <c r="K1917" i="1" s="1"/>
  <c r="G1917" i="1" a="1"/>
  <c r="G1917" i="1"/>
  <c r="J1919" i="1" a="1"/>
  <c r="J1919" i="1"/>
  <c r="N1916" i="1" a="1"/>
  <c r="N1916" i="1"/>
  <c r="P1918" i="1" a="1"/>
  <c r="P1918" i="1"/>
  <c r="J1917" i="1" a="1"/>
  <c r="J1917" i="1"/>
  <c r="F1917" i="1" a="1"/>
  <c r="F1917" i="1" s="1"/>
  <c r="I1918" i="1" a="1"/>
  <c r="I1918" i="1"/>
  <c r="L1917" i="1" a="1"/>
  <c r="L1917" i="1" s="1"/>
  <c r="H1917" i="1" a="1"/>
  <c r="H1917" i="1" s="1"/>
  <c r="L1915" i="1" a="1"/>
  <c r="L1915" i="1"/>
  <c r="L1918" i="1" a="1"/>
  <c r="L1918" i="1"/>
  <c r="N1917" i="1" a="1"/>
  <c r="N1917" i="1"/>
  <c r="I1917" i="1" a="1"/>
  <c r="I1917" i="1" s="1"/>
  <c r="G1916" i="1" a="1"/>
  <c r="G1916" i="1" s="1"/>
  <c r="L1920" i="1" a="1"/>
  <c r="L1920" i="1"/>
  <c r="K1920" i="1" a="1"/>
  <c r="K1920" i="1" s="1"/>
  <c r="L1919" i="1" a="1"/>
  <c r="L1919" i="1"/>
  <c r="G1919" i="1" a="1"/>
  <c r="G1919" i="1"/>
  <c r="J1916" i="1" a="1"/>
  <c r="J1916" i="1" s="1"/>
  <c r="O1918" i="1" a="1"/>
  <c r="O1918" i="1"/>
  <c r="P1917" i="1" a="1"/>
  <c r="P1917" i="1"/>
  <c r="O1916" i="1" a="1"/>
  <c r="O1916" i="1" s="1"/>
  <c r="M1916" i="1" a="1"/>
  <c r="M1916" i="1" s="1"/>
  <c r="O1915" i="1" a="1"/>
  <c r="O1915" i="1" s="1"/>
  <c r="K1916" i="1" a="1"/>
  <c r="K1916" i="1" s="1"/>
  <c r="I1916" i="1" a="1"/>
  <c r="I1916" i="1" s="1"/>
  <c r="P1915" i="1" a="1"/>
  <c r="P1915" i="1" s="1"/>
  <c r="M1915" i="1" a="1"/>
  <c r="M1915" i="1" s="1"/>
  <c r="I1915" i="1" a="1"/>
  <c r="I1915" i="1" s="1"/>
  <c r="F1919" i="1" a="1"/>
  <c r="F1919" i="1"/>
  <c r="O1917" i="1" a="1"/>
  <c r="O1917" i="1" s="1"/>
  <c r="H1918" i="1" a="1"/>
  <c r="H1918" i="1" s="1"/>
  <c r="J1920" i="1" a="1"/>
  <c r="J1920" i="1"/>
  <c r="M1918" i="1" a="1"/>
  <c r="M1918" i="1"/>
  <c r="I1920" i="1" a="1"/>
  <c r="I1920" i="1"/>
  <c r="H1920" i="1" a="1"/>
  <c r="H1920" i="1" s="1"/>
  <c r="G1920" i="1" a="1"/>
  <c r="G1920" i="1"/>
  <c r="F1920" i="1" a="1"/>
  <c r="F1920" i="1" s="1"/>
  <c r="Q1919" i="1" a="1"/>
  <c r="Q1919" i="1"/>
  <c r="L1916" i="1" a="1"/>
  <c r="L1916" i="1"/>
  <c r="F1916" i="1" a="1"/>
  <c r="F1916" i="1" s="1"/>
  <c r="Q1915" i="1" a="1"/>
  <c r="Q1915" i="1"/>
  <c r="N1919" i="1" a="1"/>
  <c r="N1919" i="1" s="1"/>
  <c r="P1919" i="1" a="1"/>
  <c r="P1919" i="1"/>
  <c r="O1919" i="1" a="1"/>
  <c r="O1919" i="1" s="1"/>
  <c r="G1918" i="1" a="1"/>
  <c r="G1918" i="1" s="1"/>
  <c r="M1919" i="1" a="1"/>
  <c r="M1919" i="1" s="1"/>
  <c r="K1918" i="1" a="1"/>
  <c r="K1918" i="1"/>
  <c r="J1915" i="1" a="1"/>
  <c r="J1915" i="1"/>
  <c r="K1919" i="1" a="1"/>
  <c r="K1919" i="1" s="1"/>
  <c r="I1919" i="1" a="1"/>
  <c r="I1919" i="1"/>
  <c r="H1919" i="1" a="1"/>
  <c r="H1919" i="1" s="1"/>
  <c r="Q1916" i="1" a="1"/>
  <c r="Q1916" i="1"/>
  <c r="Q1918" i="1" a="1"/>
  <c r="Q1918" i="1" s="1"/>
  <c r="Q1917" i="1" a="1"/>
  <c r="Q1917" i="1" s="1"/>
  <c r="N1918" i="1" a="1"/>
  <c r="N1918" i="1"/>
  <c r="J1918" i="1" a="1"/>
  <c r="J1918" i="1" s="1"/>
  <c r="H1916" i="1" a="1"/>
  <c r="H1916" i="1" s="1"/>
  <c r="F1918" i="1" a="1"/>
  <c r="F1918" i="1"/>
  <c r="M1917" i="1" a="1"/>
  <c r="M1917" i="1"/>
  <c r="K1915" i="1" a="1"/>
  <c r="K1915" i="1" s="1"/>
  <c r="N1913" i="1" a="1"/>
  <c r="N1913" i="1"/>
  <c r="J1913" i="1" a="1"/>
  <c r="J1913" i="1"/>
  <c r="H1915" i="1" a="1"/>
  <c r="H1915" i="1" s="1"/>
  <c r="G1915" i="1" a="1"/>
  <c r="G1915" i="1"/>
  <c r="F1915" i="1" a="1"/>
  <c r="F1915" i="1" s="1"/>
  <c r="Q1914" i="1" a="1"/>
  <c r="Q1914" i="1" s="1"/>
  <c r="L1912" i="1" a="1"/>
  <c r="L1912" i="1"/>
  <c r="O1914" i="1" a="1"/>
  <c r="O1914" i="1" s="1"/>
  <c r="M1914" i="1" a="1"/>
  <c r="M1914" i="1" s="1"/>
  <c r="H1913" i="1" a="1"/>
  <c r="H1913" i="1"/>
  <c r="L1911" i="1" a="1"/>
  <c r="L1911" i="1" s="1"/>
  <c r="J1911" i="1" a="1"/>
  <c r="J1911" i="1"/>
  <c r="N1911" i="1" a="1"/>
  <c r="N1911" i="1" s="1"/>
  <c r="F1910" i="1" a="1"/>
  <c r="F1910" i="1"/>
  <c r="I1914" i="1" a="1"/>
  <c r="I1914" i="1" s="1"/>
  <c r="H1910" i="1" a="1"/>
  <c r="H1910" i="1" s="1"/>
  <c r="O1913" i="1" a="1"/>
  <c r="O1913" i="1" s="1"/>
  <c r="J1912" i="1" a="1"/>
  <c r="J1912" i="1"/>
  <c r="F1914" i="1" a="1"/>
  <c r="F1914" i="1"/>
  <c r="K1913" i="1" a="1"/>
  <c r="K1913" i="1" s="1"/>
  <c r="P1912" i="1" a="1"/>
  <c r="P1912" i="1" s="1"/>
  <c r="I1913" i="1" a="1"/>
  <c r="I1913" i="1" s="1"/>
  <c r="Q1912" i="1" a="1"/>
  <c r="Q1912" i="1" s="1"/>
  <c r="Q1911" i="1" a="1"/>
  <c r="Q1911" i="1"/>
  <c r="M1912" i="1" a="1"/>
  <c r="M1912" i="1" s="1"/>
  <c r="O1912" i="1" a="1"/>
  <c r="O1912" i="1" s="1"/>
  <c r="N1912" i="1" a="1"/>
  <c r="N1912" i="1"/>
  <c r="F1912" i="1" a="1"/>
  <c r="F1912" i="1" s="1"/>
  <c r="H1912" i="1" a="1"/>
  <c r="H1912" i="1" s="1"/>
  <c r="G1912" i="1" a="1"/>
  <c r="G1912" i="1" s="1"/>
  <c r="G1911" i="1" a="1"/>
  <c r="G1911" i="1" s="1"/>
  <c r="K1911" i="1" a="1"/>
  <c r="K1911" i="1"/>
  <c r="Q1910" i="1" a="1"/>
  <c r="Q1910" i="1"/>
  <c r="N1910" i="1" a="1"/>
  <c r="N1910" i="1" s="1"/>
  <c r="I1912" i="1" a="1"/>
  <c r="I1912" i="1" s="1"/>
  <c r="O1911" i="1" a="1"/>
  <c r="O1911" i="1" s="1"/>
  <c r="P1914" i="1" a="1"/>
  <c r="P1914" i="1"/>
  <c r="N1914" i="1" a="1"/>
  <c r="N1914" i="1" s="1"/>
  <c r="L1914" i="1" a="1"/>
  <c r="L1914" i="1"/>
  <c r="K1914" i="1" a="1"/>
  <c r="K1914" i="1" s="1"/>
  <c r="G1914" i="1" a="1"/>
  <c r="G1914" i="1"/>
  <c r="M1911" i="1" a="1"/>
  <c r="M1911" i="1" s="1"/>
  <c r="M1910" i="1" a="1"/>
  <c r="M1910" i="1"/>
  <c r="J1914" i="1" a="1"/>
  <c r="J1914" i="1" s="1"/>
  <c r="H1914" i="1" a="1"/>
  <c r="H1914" i="1"/>
  <c r="J1910" i="1" a="1"/>
  <c r="J1910" i="1"/>
  <c r="O1910" i="1" a="1"/>
  <c r="O1910" i="1" s="1"/>
  <c r="Q1913" i="1" a="1"/>
  <c r="Q1913" i="1" s="1"/>
  <c r="P1913" i="1" a="1"/>
  <c r="P1913" i="1"/>
  <c r="K1912" i="1" a="1"/>
  <c r="K1912" i="1" s="1"/>
  <c r="H1911" i="1" a="1"/>
  <c r="H1911" i="1" s="1"/>
  <c r="M1913" i="1" a="1"/>
  <c r="M1913" i="1" s="1"/>
  <c r="L1913" i="1" a="1"/>
  <c r="L1913" i="1"/>
  <c r="I1910" i="1" a="1"/>
  <c r="I1910" i="1" s="1"/>
  <c r="G1913" i="1" a="1"/>
  <c r="G1913" i="1" s="1"/>
  <c r="P1910" i="1" a="1"/>
  <c r="P1910" i="1"/>
  <c r="K1910" i="1" a="1"/>
  <c r="K1910" i="1" s="1"/>
  <c r="F1913" i="1" a="1"/>
  <c r="F1913" i="1"/>
  <c r="P1911" i="1" a="1"/>
  <c r="P1911" i="1"/>
  <c r="F1911" i="1" a="1"/>
  <c r="F1911" i="1"/>
  <c r="G1910" i="1" a="1"/>
  <c r="G1910" i="1" s="1"/>
  <c r="L1910" i="1" a="1"/>
  <c r="L1910" i="1"/>
  <c r="I1911" i="1" a="1"/>
  <c r="I1911" i="1"/>
  <c r="P1904" i="1" a="1"/>
  <c r="P1904" i="1" s="1"/>
  <c r="Q1907" i="1" a="1"/>
  <c r="Q1907" i="1"/>
  <c r="H1909" i="1" a="1"/>
  <c r="H1909" i="1"/>
  <c r="F1909" i="1" a="1"/>
  <c r="F1909" i="1" s="1"/>
  <c r="H1908" i="1" a="1"/>
  <c r="H1908" i="1"/>
  <c r="K1905" i="1" a="1"/>
  <c r="K1905" i="1" s="1"/>
  <c r="Q1908" i="1" a="1"/>
  <c r="Q1908" i="1"/>
  <c r="H1906" i="1" a="1"/>
  <c r="H1906" i="1"/>
  <c r="P1908" i="1" a="1"/>
  <c r="P1908" i="1"/>
  <c r="F1906" i="1" a="1"/>
  <c r="F1906" i="1"/>
  <c r="O1905" i="1" a="1"/>
  <c r="O1905" i="1" s="1"/>
  <c r="O1907" i="1" a="1"/>
  <c r="O1907" i="1"/>
  <c r="M1907" i="1" a="1"/>
  <c r="M1907" i="1"/>
  <c r="M1906" i="1" a="1"/>
  <c r="M1906" i="1" s="1"/>
  <c r="O1908" i="1" a="1"/>
  <c r="O1908" i="1" s="1"/>
  <c r="M1908" i="1" a="1"/>
  <c r="M1908" i="1" s="1"/>
  <c r="L1906" i="1" a="1"/>
  <c r="L1906" i="1"/>
  <c r="N1905" i="1" a="1"/>
  <c r="N1905" i="1" s="1"/>
  <c r="K1908" i="1" a="1"/>
  <c r="K1908" i="1"/>
  <c r="J1908" i="1" a="1"/>
  <c r="J1908" i="1" s="1"/>
  <c r="G1908" i="1" a="1"/>
  <c r="G1908" i="1" s="1"/>
  <c r="L1905" i="1" a="1"/>
  <c r="L1905" i="1"/>
  <c r="Q1906" i="1" a="1"/>
  <c r="Q1906" i="1" s="1"/>
  <c r="P1906" i="1" a="1"/>
  <c r="P1906" i="1" s="1"/>
  <c r="M1905" i="1" a="1"/>
  <c r="M1905" i="1" s="1"/>
  <c r="G1905" i="1" a="1"/>
  <c r="G1905" i="1" s="1"/>
  <c r="O1904" i="1" a="1"/>
  <c r="O1904" i="1"/>
  <c r="P1907" i="1" a="1"/>
  <c r="P1907" i="1"/>
  <c r="K1906" i="1" a="1"/>
  <c r="K1906" i="1" s="1"/>
  <c r="J1905" i="1" a="1"/>
  <c r="J1905" i="1" s="1"/>
  <c r="I1905" i="1" a="1"/>
  <c r="I1905" i="1" s="1"/>
  <c r="F1905" i="1" a="1"/>
  <c r="F1905" i="1" s="1"/>
  <c r="L1907" i="1" a="1"/>
  <c r="L1907" i="1" s="1"/>
  <c r="H1905" i="1" a="1"/>
  <c r="H1905" i="1"/>
  <c r="Q1909" i="1" a="1"/>
  <c r="Q1909" i="1" s="1"/>
  <c r="N1906" i="1" a="1"/>
  <c r="N1906" i="1"/>
  <c r="P1909" i="1" a="1"/>
  <c r="P1909" i="1" s="1"/>
  <c r="O1909" i="1" a="1"/>
  <c r="O1909" i="1" s="1"/>
  <c r="N1909" i="1" a="1"/>
  <c r="N1909" i="1" s="1"/>
  <c r="F1908" i="1" a="1"/>
  <c r="F1908" i="1" s="1"/>
  <c r="I1909" i="1" a="1"/>
  <c r="I1909" i="1" s="1"/>
  <c r="Q1905" i="1" a="1"/>
  <c r="Q1905" i="1"/>
  <c r="P1905" i="1" a="1"/>
  <c r="P1905" i="1" s="1"/>
  <c r="M1909" i="1" a="1"/>
  <c r="M1909" i="1"/>
  <c r="Q1904" i="1" a="1"/>
  <c r="Q1904" i="1"/>
  <c r="F1907" i="1" a="1"/>
  <c r="F1907" i="1" s="1"/>
  <c r="L1909" i="1" a="1"/>
  <c r="L1909" i="1"/>
  <c r="K1909" i="1" a="1"/>
  <c r="K1909" i="1"/>
  <c r="J1906" i="1" a="1"/>
  <c r="J1906" i="1" s="1"/>
  <c r="N1908" i="1" a="1"/>
  <c r="N1908" i="1" s="1"/>
  <c r="G1907" i="1" a="1"/>
  <c r="G1907" i="1"/>
  <c r="J1909" i="1" a="1"/>
  <c r="J1909" i="1"/>
  <c r="H1907" i="1" a="1"/>
  <c r="H1907" i="1" s="1"/>
  <c r="G1906" i="1" a="1"/>
  <c r="G1906" i="1"/>
  <c r="G1909" i="1" a="1"/>
  <c r="G1909" i="1"/>
  <c r="I1908" i="1" a="1"/>
  <c r="I1908" i="1" s="1"/>
  <c r="I1906" i="1" a="1"/>
  <c r="I1906" i="1" s="1"/>
  <c r="L1908" i="1" a="1"/>
  <c r="L1908" i="1" s="1"/>
  <c r="N1907" i="1" a="1"/>
  <c r="N1907" i="1"/>
  <c r="K1907" i="1" a="1"/>
  <c r="K1907" i="1" s="1"/>
  <c r="J1907" i="1" a="1"/>
  <c r="J1907" i="1" s="1"/>
  <c r="O1906" i="1" a="1"/>
  <c r="O1906" i="1" s="1"/>
  <c r="I1907" i="1" a="1"/>
  <c r="I1907" i="1"/>
  <c r="F1904" i="1" a="1"/>
  <c r="F1904" i="1" s="1"/>
  <c r="N1904" i="1" a="1"/>
  <c r="N1904" i="1"/>
  <c r="M1904" i="1" a="1"/>
  <c r="M1904" i="1"/>
  <c r="L1904" i="1" a="1"/>
  <c r="L1904" i="1" s="1"/>
  <c r="K1904" i="1" a="1"/>
  <c r="K1904" i="1" s="1"/>
  <c r="J1904" i="1" a="1"/>
  <c r="J1904" i="1"/>
  <c r="I1904" i="1" a="1"/>
  <c r="I1904" i="1" s="1"/>
  <c r="H1904" i="1" a="1"/>
  <c r="H1904" i="1" s="1"/>
  <c r="G1904" i="1" a="1"/>
  <c r="G1904" i="1" s="1"/>
  <c r="G1317" i="1" a="1"/>
  <c r="G1317" i="1" s="1"/>
  <c r="F1317" i="1" a="1"/>
  <c r="F1317" i="1" s="1"/>
  <c r="N1317" i="1" a="1"/>
  <c r="N1317" i="1"/>
  <c r="J1317" i="1" a="1"/>
  <c r="J1317" i="1"/>
  <c r="H1317" i="1" a="1"/>
  <c r="H1317" i="1"/>
  <c r="I1317" i="1" a="1"/>
  <c r="I1317" i="1"/>
  <c r="M1317" i="1" a="1"/>
  <c r="M1317" i="1" s="1"/>
  <c r="L1317" i="1" a="1"/>
  <c r="L1317" i="1"/>
  <c r="K1317" i="1" a="1"/>
  <c r="K1317" i="1"/>
  <c r="J1263" i="1" a="1"/>
  <c r="J1263" i="1" s="1"/>
  <c r="N1263" i="1" a="1"/>
  <c r="N1263" i="1"/>
  <c r="P1263" i="1" a="1"/>
  <c r="P1263" i="1" s="1"/>
  <c r="M1263" i="1" a="1"/>
  <c r="M1263" i="1" s="1"/>
  <c r="Q1263" i="1" a="1"/>
  <c r="Q1263" i="1"/>
  <c r="K1263" i="1" a="1"/>
  <c r="K1263" i="1" s="1"/>
  <c r="O1263" i="1" a="1"/>
  <c r="O1263" i="1" s="1"/>
  <c r="L1263" i="1" a="1"/>
  <c r="L1263" i="1" s="1"/>
  <c r="Q1262" i="1" a="1"/>
  <c r="Q1262" i="1"/>
  <c r="P1262" i="1" a="1"/>
  <c r="P1262" i="1" s="1"/>
  <c r="J1262" i="1" a="1"/>
  <c r="J1262" i="1"/>
  <c r="I1263" i="1" a="1"/>
  <c r="I1263" i="1" s="1"/>
  <c r="H1263" i="1" a="1"/>
  <c r="H1263" i="1"/>
  <c r="F1263" i="1" a="1"/>
  <c r="F1263" i="1"/>
  <c r="M1262" i="1" a="1"/>
  <c r="M1262" i="1" s="1"/>
  <c r="N1262" i="1" a="1"/>
  <c r="N1262" i="1" s="1"/>
  <c r="L1262" i="1" a="1"/>
  <c r="L1262" i="1"/>
  <c r="O1262" i="1" a="1"/>
  <c r="O1262" i="1" s="1"/>
  <c r="K1262" i="1" a="1"/>
  <c r="K1262" i="1"/>
  <c r="G1263" i="1" a="1"/>
  <c r="G1263" i="1"/>
  <c r="L1259" i="1" a="1"/>
  <c r="L1259" i="1" s="1"/>
  <c r="F1260" i="1" a="1"/>
  <c r="F1260" i="1" s="1"/>
  <c r="K1259" i="1" a="1"/>
  <c r="K1259" i="1" s="1"/>
  <c r="G1259" i="1" a="1"/>
  <c r="G1259" i="1" s="1"/>
  <c r="Q1258" i="1" a="1"/>
  <c r="Q1258" i="1"/>
  <c r="F1258" i="1" a="1"/>
  <c r="F1258" i="1"/>
  <c r="M1257" i="1" a="1"/>
  <c r="M1257" i="1" s="1"/>
  <c r="P1258" i="1" a="1"/>
  <c r="P1258" i="1" s="1"/>
  <c r="L1257" i="1" a="1"/>
  <c r="L1257" i="1"/>
  <c r="J1257" i="1" a="1"/>
  <c r="J1257" i="1" s="1"/>
  <c r="L1258" i="1" a="1"/>
  <c r="L1258" i="1"/>
  <c r="Q1257" i="1" a="1"/>
  <c r="Q1257" i="1" s="1"/>
  <c r="I1262" i="1" a="1"/>
  <c r="I1262" i="1" s="1"/>
  <c r="L1260" i="1" a="1"/>
  <c r="L1260" i="1"/>
  <c r="H1262" i="1" a="1"/>
  <c r="H1262" i="1" s="1"/>
  <c r="G1262" i="1" a="1"/>
  <c r="G1262" i="1" s="1"/>
  <c r="F1259" i="1" a="1"/>
  <c r="F1259" i="1"/>
  <c r="I1261" i="1" a="1"/>
  <c r="I1261" i="1"/>
  <c r="F1261" i="1" a="1"/>
  <c r="F1261" i="1" s="1"/>
  <c r="F1262" i="1" a="1"/>
  <c r="F1262" i="1"/>
  <c r="M1261" i="1" a="1"/>
  <c r="M1261" i="1" s="1"/>
  <c r="O1258" i="1" a="1"/>
  <c r="O1258" i="1"/>
  <c r="L1261" i="1" a="1"/>
  <c r="L1261" i="1"/>
  <c r="N1260" i="1" a="1"/>
  <c r="N1260" i="1" s="1"/>
  <c r="H1260" i="1" a="1"/>
  <c r="H1260" i="1"/>
  <c r="G1260" i="1" a="1"/>
  <c r="G1260" i="1" s="1"/>
  <c r="H1259" i="1" a="1"/>
  <c r="H1259" i="1" s="1"/>
  <c r="G1258" i="1" a="1"/>
  <c r="G1258" i="1" s="1"/>
  <c r="N1257" i="1" a="1"/>
  <c r="N1257" i="1" s="1"/>
  <c r="K1257" i="1" a="1"/>
  <c r="K1257" i="1"/>
  <c r="I1260" i="1" a="1"/>
  <c r="I1260" i="1" s="1"/>
  <c r="H1261" i="1" a="1"/>
  <c r="H1261" i="1" s="1"/>
  <c r="J1260" i="1" a="1"/>
  <c r="J1260" i="1" s="1"/>
  <c r="I1258" i="1" a="1"/>
  <c r="I1258" i="1"/>
  <c r="Q1261" i="1" a="1"/>
  <c r="Q1261" i="1" s="1"/>
  <c r="N1259" i="1" a="1"/>
  <c r="N1259" i="1" s="1"/>
  <c r="M1259" i="1" a="1"/>
  <c r="M1259" i="1"/>
  <c r="J1259" i="1" a="1"/>
  <c r="J1259" i="1"/>
  <c r="P1257" i="1" a="1"/>
  <c r="P1257" i="1" s="1"/>
  <c r="P1261" i="1" a="1"/>
  <c r="P1261" i="1" s="1"/>
  <c r="O1261" i="1" a="1"/>
  <c r="O1261" i="1" s="1"/>
  <c r="Q1259" i="1" a="1"/>
  <c r="Q1259" i="1"/>
  <c r="N1261" i="1" a="1"/>
  <c r="N1261" i="1"/>
  <c r="K1261" i="1" a="1"/>
  <c r="K1261" i="1"/>
  <c r="J1261" i="1" a="1"/>
  <c r="J1261" i="1" s="1"/>
  <c r="G1261" i="1" a="1"/>
  <c r="G1261" i="1"/>
  <c r="O1259" i="1" a="1"/>
  <c r="O1259" i="1"/>
  <c r="Q1260" i="1" a="1"/>
  <c r="Q1260" i="1" s="1"/>
  <c r="J1258" i="1" a="1"/>
  <c r="J1258" i="1"/>
  <c r="O1260" i="1" a="1"/>
  <c r="O1260" i="1" s="1"/>
  <c r="P1259" i="1" a="1"/>
  <c r="P1259" i="1"/>
  <c r="P1260" i="1" a="1"/>
  <c r="P1260" i="1" s="1"/>
  <c r="M1260" i="1" a="1"/>
  <c r="M1260" i="1"/>
  <c r="M1258" i="1" a="1"/>
  <c r="M1258" i="1" s="1"/>
  <c r="I1259" i="1" a="1"/>
  <c r="I1259" i="1" s="1"/>
  <c r="N1258" i="1" a="1"/>
  <c r="N1258" i="1"/>
  <c r="H1258" i="1" a="1"/>
  <c r="H1258" i="1"/>
  <c r="O1257" i="1" a="1"/>
  <c r="O1257" i="1" s="1"/>
  <c r="K1260" i="1" a="1"/>
  <c r="K1260" i="1"/>
  <c r="K1258" i="1" a="1"/>
  <c r="K1258" i="1" s="1"/>
  <c r="M1253" i="1" a="1"/>
  <c r="M1253" i="1" s="1"/>
  <c r="P1252" i="1" a="1"/>
  <c r="P1252" i="1" s="1"/>
  <c r="G1252" i="1" a="1"/>
  <c r="G1252" i="1"/>
  <c r="J1255" i="1" a="1"/>
  <c r="J1255" i="1" s="1"/>
  <c r="F1254" i="1" a="1"/>
  <c r="F1254" i="1" s="1"/>
  <c r="G1253" i="1" a="1"/>
  <c r="G1253" i="1" s="1"/>
  <c r="O1256" i="1" a="1"/>
  <c r="O1256" i="1" s="1"/>
  <c r="P1254" i="1" a="1"/>
  <c r="P1254" i="1" s="1"/>
  <c r="I1255" i="1" a="1"/>
  <c r="I1255" i="1"/>
  <c r="F1255" i="1" a="1"/>
  <c r="F1255" i="1" s="1"/>
  <c r="O1253" i="1" a="1"/>
  <c r="O1253" i="1"/>
  <c r="J1253" i="1" a="1"/>
  <c r="J1253" i="1"/>
  <c r="N1252" i="1" a="1"/>
  <c r="N1252" i="1" s="1"/>
  <c r="H1254" i="1" a="1"/>
  <c r="H1254" i="1" s="1"/>
  <c r="K1255" i="1" a="1"/>
  <c r="K1255" i="1"/>
  <c r="N1256" i="1" a="1"/>
  <c r="N1256" i="1" s="1"/>
  <c r="L1256" i="1" a="1"/>
  <c r="L1256" i="1" s="1"/>
  <c r="H1256" i="1" a="1"/>
  <c r="H1256" i="1"/>
  <c r="K1254" i="1" a="1"/>
  <c r="K1254" i="1" s="1"/>
  <c r="G1256" i="1" a="1"/>
  <c r="G1256" i="1"/>
  <c r="F1256" i="1" a="1"/>
  <c r="F1256" i="1" s="1"/>
  <c r="G1255" i="1" a="1"/>
  <c r="G1255" i="1" s="1"/>
  <c r="P1253" i="1" a="1"/>
  <c r="P1253" i="1" s="1"/>
  <c r="O1255" i="1" a="1"/>
  <c r="O1255" i="1" s="1"/>
  <c r="L1252" i="1" a="1"/>
  <c r="L1252" i="1"/>
  <c r="M1255" i="1" a="1"/>
  <c r="M1255" i="1"/>
  <c r="N1254" i="1" a="1"/>
  <c r="N1254" i="1"/>
  <c r="H1253" i="1" a="1"/>
  <c r="H1253" i="1"/>
  <c r="O1252" i="1" a="1"/>
  <c r="O1252" i="1" s="1"/>
  <c r="I1252" i="1" a="1"/>
  <c r="I1252" i="1" s="1"/>
  <c r="J1254" i="1" a="1"/>
  <c r="J1254" i="1" s="1"/>
  <c r="L1254" i="1" a="1"/>
  <c r="L1254" i="1"/>
  <c r="K1253" i="1" a="1"/>
  <c r="K1253" i="1" s="1"/>
  <c r="Q1254" i="1" a="1"/>
  <c r="Q1254" i="1" s="1"/>
  <c r="I1257" i="1" a="1"/>
  <c r="I1257" i="1"/>
  <c r="P1255" i="1" a="1"/>
  <c r="P1255" i="1" s="1"/>
  <c r="H1257" i="1" a="1"/>
  <c r="H1257" i="1" s="1"/>
  <c r="G1257" i="1" a="1"/>
  <c r="G1257" i="1"/>
  <c r="F1257" i="1" a="1"/>
  <c r="F1257" i="1" s="1"/>
  <c r="Q1256" i="1" a="1"/>
  <c r="Q1256" i="1"/>
  <c r="F1253" i="1" a="1"/>
  <c r="F1253" i="1"/>
  <c r="Q1252" i="1" a="1"/>
  <c r="Q1252" i="1" s="1"/>
  <c r="K1252" i="1" a="1"/>
  <c r="K1252" i="1" s="1"/>
  <c r="P1256" i="1" a="1"/>
  <c r="P1256" i="1" s="1"/>
  <c r="M1256" i="1" a="1"/>
  <c r="M1256" i="1" s="1"/>
  <c r="K1256" i="1" a="1"/>
  <c r="K1256" i="1" s="1"/>
  <c r="M1252" i="1" a="1"/>
  <c r="M1252" i="1"/>
  <c r="N1253" i="1" a="1"/>
  <c r="N1253" i="1" s="1"/>
  <c r="I1254" i="1" a="1"/>
  <c r="I1254" i="1"/>
  <c r="J1256" i="1" a="1"/>
  <c r="J1256" i="1" s="1"/>
  <c r="I1256" i="1" a="1"/>
  <c r="I1256" i="1" s="1"/>
  <c r="L1253" i="1" a="1"/>
  <c r="L1253" i="1"/>
  <c r="Q1255" i="1" a="1"/>
  <c r="Q1255" i="1" s="1"/>
  <c r="O1254" i="1" a="1"/>
  <c r="O1254" i="1" s="1"/>
  <c r="H1252" i="1" a="1"/>
  <c r="H1252" i="1" s="1"/>
  <c r="N1255" i="1" a="1"/>
  <c r="N1255" i="1" s="1"/>
  <c r="L1255" i="1" a="1"/>
  <c r="L1255" i="1"/>
  <c r="H1255" i="1" a="1"/>
  <c r="H1255" i="1" s="1"/>
  <c r="M1254" i="1" a="1"/>
  <c r="M1254" i="1" s="1"/>
  <c r="I1253" i="1" a="1"/>
  <c r="I1253" i="1" s="1"/>
  <c r="J1252" i="1" a="1"/>
  <c r="J1252" i="1"/>
  <c r="G1254" i="1" a="1"/>
  <c r="G1254" i="1" s="1"/>
  <c r="Q1253" i="1" a="1"/>
  <c r="Q1253" i="1" s="1"/>
  <c r="M1249" i="1" a="1"/>
  <c r="M1249" i="1" s="1"/>
  <c r="F1250" i="1" a="1"/>
  <c r="F1250" i="1"/>
  <c r="O1249" i="1" a="1"/>
  <c r="O1249" i="1"/>
  <c r="L1249" i="1" a="1"/>
  <c r="L1249" i="1" s="1"/>
  <c r="G1249" i="1" a="1"/>
  <c r="G1249" i="1"/>
  <c r="F1249" i="1" a="1"/>
  <c r="F1249" i="1"/>
  <c r="L1248" i="1" a="1"/>
  <c r="L1248" i="1" s="1"/>
  <c r="K1247" i="1" a="1"/>
  <c r="K1247" i="1" s="1"/>
  <c r="M1248" i="1" a="1"/>
  <c r="M1248" i="1"/>
  <c r="Q1248" i="1" a="1"/>
  <c r="Q1248" i="1"/>
  <c r="P1248" i="1" a="1"/>
  <c r="P1248" i="1" s="1"/>
  <c r="N1248" i="1" a="1"/>
  <c r="N1248" i="1" s="1"/>
  <c r="I1247" i="1" a="1"/>
  <c r="I1247" i="1"/>
  <c r="K1248" i="1" a="1"/>
  <c r="K1248" i="1" s="1"/>
  <c r="F1247" i="1" a="1"/>
  <c r="F1247" i="1" s="1"/>
  <c r="O1247" i="1" a="1"/>
  <c r="O1247" i="1" s="1"/>
  <c r="J1247" i="1" a="1"/>
  <c r="J1247" i="1" s="1"/>
  <c r="N1247" i="1" a="1"/>
  <c r="N1247" i="1" s="1"/>
  <c r="K1250" i="1" a="1"/>
  <c r="K1250" i="1" s="1"/>
  <c r="K1249" i="1" a="1"/>
  <c r="K1249" i="1" s="1"/>
  <c r="Q1249" i="1" a="1"/>
  <c r="Q1249" i="1" s="1"/>
  <c r="O1246" i="1" a="1"/>
  <c r="O1246" i="1"/>
  <c r="N1249" i="1" a="1"/>
  <c r="N1249" i="1" s="1"/>
  <c r="J1249" i="1" a="1"/>
  <c r="J1249" i="1"/>
  <c r="I1248" i="1" a="1"/>
  <c r="I1248" i="1" s="1"/>
  <c r="I1249" i="1" a="1"/>
  <c r="I1249" i="1" s="1"/>
  <c r="F1252" i="1" a="1"/>
  <c r="F1252" i="1"/>
  <c r="F1248" i="1" a="1"/>
  <c r="F1248" i="1" s="1"/>
  <c r="Q1251" i="1" a="1"/>
  <c r="Q1251" i="1" s="1"/>
  <c r="I1251" i="1" a="1"/>
  <c r="I1251" i="1"/>
  <c r="G1251" i="1" a="1"/>
  <c r="G1251" i="1" s="1"/>
  <c r="P1250" i="1" a="1"/>
  <c r="P1250" i="1" s="1"/>
  <c r="H1249" i="1" a="1"/>
  <c r="H1249" i="1" s="1"/>
  <c r="H1248" i="1" a="1"/>
  <c r="H1248" i="1" s="1"/>
  <c r="L1250" i="1" a="1"/>
  <c r="L1250" i="1"/>
  <c r="I1250" i="1" a="1"/>
  <c r="I1250" i="1" s="1"/>
  <c r="G1247" i="1" a="1"/>
  <c r="G1247" i="1" s="1"/>
  <c r="P1251" i="1" a="1"/>
  <c r="P1251" i="1" s="1"/>
  <c r="O1251" i="1" a="1"/>
  <c r="O1251" i="1"/>
  <c r="N1251" i="1" a="1"/>
  <c r="N1251" i="1" s="1"/>
  <c r="G1250" i="1" a="1"/>
  <c r="G1250" i="1" s="1"/>
  <c r="G1248" i="1" a="1"/>
  <c r="G1248" i="1"/>
  <c r="M1247" i="1" a="1"/>
  <c r="M1247" i="1" s="1"/>
  <c r="M1251" i="1" a="1"/>
  <c r="M1251" i="1" s="1"/>
  <c r="L1251" i="1" a="1"/>
  <c r="L1251" i="1"/>
  <c r="K1251" i="1" a="1"/>
  <c r="K1251" i="1" s="1"/>
  <c r="J1251" i="1" a="1"/>
  <c r="J1251" i="1" s="1"/>
  <c r="O1248" i="1" a="1"/>
  <c r="O1248" i="1"/>
  <c r="Q1247" i="1" a="1"/>
  <c r="Q1247" i="1"/>
  <c r="H1251" i="1" a="1"/>
  <c r="H1251" i="1" s="1"/>
  <c r="N1250" i="1" a="1"/>
  <c r="N1250" i="1"/>
  <c r="F1251" i="1" a="1"/>
  <c r="F1251" i="1"/>
  <c r="P1249" i="1" a="1"/>
  <c r="P1249" i="1" s="1"/>
  <c r="Q1246" i="1" a="1"/>
  <c r="Q1246" i="1"/>
  <c r="Q1250" i="1" a="1"/>
  <c r="Q1250" i="1"/>
  <c r="O1250" i="1" a="1"/>
  <c r="O1250" i="1"/>
  <c r="P1247" i="1" a="1"/>
  <c r="P1247" i="1" s="1"/>
  <c r="M1250" i="1" a="1"/>
  <c r="M1250" i="1" s="1"/>
  <c r="J1250" i="1" a="1"/>
  <c r="J1250" i="1"/>
  <c r="J1248" i="1" a="1"/>
  <c r="J1248" i="1"/>
  <c r="L1247" i="1" a="1"/>
  <c r="L1247" i="1" s="1"/>
  <c r="P1246" i="1" a="1"/>
  <c r="P1246" i="1"/>
  <c r="H1247" i="1" a="1"/>
  <c r="H1247" i="1" s="1"/>
  <c r="H1250" i="1" a="1"/>
  <c r="H1250" i="1" s="1"/>
  <c r="I1246" i="1" a="1"/>
  <c r="I1246" i="1" s="1"/>
  <c r="K1245" i="1" a="1"/>
  <c r="K1245" i="1" s="1"/>
  <c r="J1245" i="1" a="1"/>
  <c r="J1245" i="1" s="1"/>
  <c r="H1245" i="1" a="1"/>
  <c r="H1245" i="1" s="1"/>
  <c r="F1245" i="1" a="1"/>
  <c r="F1245" i="1"/>
  <c r="N1244" i="1" a="1"/>
  <c r="N1244" i="1" s="1"/>
  <c r="K1242" i="1" a="1"/>
  <c r="K1242" i="1" s="1"/>
  <c r="I1242" i="1" a="1"/>
  <c r="I1242" i="1"/>
  <c r="O1244" i="1" a="1"/>
  <c r="O1244" i="1" s="1"/>
  <c r="O1243" i="1" a="1"/>
  <c r="O1243" i="1" s="1"/>
  <c r="N1243" i="1" a="1"/>
  <c r="N1243" i="1"/>
  <c r="P1244" i="1" a="1"/>
  <c r="P1244" i="1"/>
  <c r="M1244" i="1" a="1"/>
  <c r="M1244" i="1" s="1"/>
  <c r="K1241" i="1" a="1"/>
  <c r="K1241" i="1" s="1"/>
  <c r="F1246" i="1" a="1"/>
  <c r="F1246" i="1" s="1"/>
  <c r="L1244" i="1" a="1"/>
  <c r="L1244" i="1"/>
  <c r="G1243" i="1" a="1"/>
  <c r="G1243" i="1"/>
  <c r="O1241" i="1" a="1"/>
  <c r="O1241" i="1" s="1"/>
  <c r="G1242" i="1" a="1"/>
  <c r="G1242" i="1" s="1"/>
  <c r="M1245" i="1" a="1"/>
  <c r="M1245" i="1" s="1"/>
  <c r="Q1241" i="1" a="1"/>
  <c r="Q1241" i="1" s="1"/>
  <c r="N1246" i="1" a="1"/>
  <c r="N1246" i="1"/>
  <c r="K1244" i="1" a="1"/>
  <c r="K1244" i="1" s="1"/>
  <c r="P1243" i="1" a="1"/>
  <c r="P1243" i="1"/>
  <c r="P1241" i="1" a="1"/>
  <c r="P1241" i="1"/>
  <c r="G1246" i="1" a="1"/>
  <c r="G1246" i="1" s="1"/>
  <c r="L1245" i="1" a="1"/>
  <c r="L1245" i="1" s="1"/>
  <c r="H1244" i="1" a="1"/>
  <c r="H1244" i="1"/>
  <c r="J1246" i="1" a="1"/>
  <c r="J1246" i="1"/>
  <c r="I1244" i="1" a="1"/>
  <c r="I1244" i="1" s="1"/>
  <c r="G1244" i="1" a="1"/>
  <c r="G1244" i="1" s="1"/>
  <c r="F1244" i="1" a="1"/>
  <c r="F1244" i="1"/>
  <c r="L1242" i="1" a="1"/>
  <c r="L1242" i="1"/>
  <c r="J1243" i="1" a="1"/>
  <c r="J1243" i="1" s="1"/>
  <c r="J1242" i="1" a="1"/>
  <c r="J1242" i="1" s="1"/>
  <c r="F1242" i="1" a="1"/>
  <c r="F1242" i="1"/>
  <c r="N1242" i="1" a="1"/>
  <c r="N1242" i="1"/>
  <c r="M1246" i="1" a="1"/>
  <c r="M1246" i="1" s="1"/>
  <c r="J1244" i="1" a="1"/>
  <c r="J1244" i="1"/>
  <c r="L1246" i="1" a="1"/>
  <c r="L1246" i="1"/>
  <c r="K1246" i="1" a="1"/>
  <c r="K1246" i="1"/>
  <c r="I1245" i="1" a="1"/>
  <c r="I1245" i="1" s="1"/>
  <c r="F1243" i="1" a="1"/>
  <c r="F1243" i="1" s="1"/>
  <c r="N1245" i="1" a="1"/>
  <c r="N1245" i="1"/>
  <c r="H1246" i="1" a="1"/>
  <c r="H1246" i="1"/>
  <c r="O1245" i="1" a="1"/>
  <c r="O1245" i="1" s="1"/>
  <c r="Q1244" i="1" a="1"/>
  <c r="Q1244" i="1"/>
  <c r="K1243" i="1" a="1"/>
  <c r="K1243" i="1"/>
  <c r="N1241" i="1" a="1"/>
  <c r="N1241" i="1" s="1"/>
  <c r="Q1242" i="1" a="1"/>
  <c r="Q1242" i="1" s="1"/>
  <c r="H1242" i="1" a="1"/>
  <c r="H1242" i="1"/>
  <c r="I1243" i="1" a="1"/>
  <c r="I1243" i="1" s="1"/>
  <c r="O1242" i="1" a="1"/>
  <c r="O1242" i="1"/>
  <c r="P1245" i="1" a="1"/>
  <c r="P1245" i="1" s="1"/>
  <c r="Q1245" i="1" a="1"/>
  <c r="Q1245" i="1"/>
  <c r="M1243" i="1" a="1"/>
  <c r="M1243" i="1"/>
  <c r="G1245" i="1" a="1"/>
  <c r="G1245" i="1"/>
  <c r="L1243" i="1" a="1"/>
  <c r="L1243" i="1" s="1"/>
  <c r="Q1243" i="1" a="1"/>
  <c r="Q1243" i="1" s="1"/>
  <c r="L1241" i="1" a="1"/>
  <c r="L1241" i="1"/>
  <c r="M1242" i="1" a="1"/>
  <c r="M1242" i="1" s="1"/>
  <c r="H1243" i="1" a="1"/>
  <c r="H1243" i="1" s="1"/>
  <c r="P1242" i="1" a="1"/>
  <c r="P1242" i="1" s="1"/>
  <c r="M1241" i="1" a="1"/>
  <c r="M1241" i="1" s="1"/>
  <c r="P1238" i="1" a="1"/>
  <c r="P1238" i="1"/>
  <c r="O1238" i="1" a="1"/>
  <c r="O1238" i="1" s="1"/>
  <c r="G1240" i="1" a="1"/>
  <c r="G1240" i="1" s="1"/>
  <c r="F1240" i="1" a="1"/>
  <c r="F1240" i="1" s="1"/>
  <c r="F1237" i="1" a="1"/>
  <c r="F1237" i="1"/>
  <c r="O1239" i="1" a="1"/>
  <c r="O1239" i="1"/>
  <c r="N1239" i="1" a="1"/>
  <c r="N1239" i="1"/>
  <c r="J1237" i="1" a="1"/>
  <c r="J1237" i="1"/>
  <c r="Q1238" i="1" a="1"/>
  <c r="Q1238" i="1" s="1"/>
  <c r="K1239" i="1" a="1"/>
  <c r="K1239" i="1"/>
  <c r="N1238" i="1" a="1"/>
  <c r="N1238" i="1" s="1"/>
  <c r="Q1236" i="1" a="1"/>
  <c r="Q1236" i="1" s="1"/>
  <c r="H1240" i="1" a="1"/>
  <c r="H1240" i="1" s="1"/>
  <c r="F1238" i="1" a="1"/>
  <c r="F1238" i="1" s="1"/>
  <c r="I1240" i="1" a="1"/>
  <c r="I1240" i="1" s="1"/>
  <c r="J1239" i="1" a="1"/>
  <c r="J1239" i="1"/>
  <c r="M1238" i="1" a="1"/>
  <c r="M1238" i="1" s="1"/>
  <c r="P1236" i="1" a="1"/>
  <c r="P1236" i="1"/>
  <c r="P1239" i="1" a="1"/>
  <c r="P1239" i="1"/>
  <c r="G1237" i="1" a="1"/>
  <c r="G1237" i="1"/>
  <c r="N1237" i="1" a="1"/>
  <c r="N1237" i="1" s="1"/>
  <c r="I1239" i="1" a="1"/>
  <c r="I1239" i="1"/>
  <c r="H1238" i="1" a="1"/>
  <c r="H1238" i="1"/>
  <c r="O1236" i="1" a="1"/>
  <c r="O1236" i="1"/>
  <c r="M1237" i="1" a="1"/>
  <c r="M1237" i="1" s="1"/>
  <c r="O1237" i="1" a="1"/>
  <c r="O1237" i="1"/>
  <c r="G1239" i="1" a="1"/>
  <c r="G1239" i="1" s="1"/>
  <c r="L1236" i="1" a="1"/>
  <c r="L1236" i="1" s="1"/>
  <c r="P1240" i="1" a="1"/>
  <c r="P1240" i="1" s="1"/>
  <c r="K1240" i="1" a="1"/>
  <c r="K1240" i="1"/>
  <c r="P1237" i="1" a="1"/>
  <c r="P1237" i="1" s="1"/>
  <c r="L1237" i="1" a="1"/>
  <c r="L1237" i="1" s="1"/>
  <c r="K1236" i="1" a="1"/>
  <c r="K1236" i="1" s="1"/>
  <c r="K1237" i="1" a="1"/>
  <c r="K1237" i="1"/>
  <c r="M1236" i="1" a="1"/>
  <c r="M1236" i="1" s="1"/>
  <c r="G1238" i="1" a="1"/>
  <c r="G1238" i="1"/>
  <c r="L1239" i="1" a="1"/>
  <c r="L1239" i="1"/>
  <c r="H1239" i="1" a="1"/>
  <c r="H1239" i="1"/>
  <c r="N1236" i="1" a="1"/>
  <c r="N1236" i="1"/>
  <c r="I1238" i="1" a="1"/>
  <c r="I1238" i="1"/>
  <c r="J1240" i="1" a="1"/>
  <c r="J1240" i="1" s="1"/>
  <c r="L1238" i="1" a="1"/>
  <c r="L1238" i="1" s="1"/>
  <c r="I1237" i="1" a="1"/>
  <c r="I1237" i="1"/>
  <c r="J1241" i="1" a="1"/>
  <c r="J1241" i="1" s="1"/>
  <c r="I1241" i="1" a="1"/>
  <c r="I1241" i="1"/>
  <c r="H1241" i="1" a="1"/>
  <c r="H1241" i="1" s="1"/>
  <c r="G1241" i="1" a="1"/>
  <c r="G1241" i="1"/>
  <c r="J1238" i="1" a="1"/>
  <c r="J1238" i="1" s="1"/>
  <c r="F1241" i="1" a="1"/>
  <c r="F1241" i="1"/>
  <c r="Q1237" i="1" a="1"/>
  <c r="Q1237" i="1" s="1"/>
  <c r="H1237" i="1" a="1"/>
  <c r="H1237" i="1"/>
  <c r="K1238" i="1" a="1"/>
  <c r="K1238" i="1" s="1"/>
  <c r="Q1240" i="1" a="1"/>
  <c r="Q1240" i="1" s="1"/>
  <c r="O1240" i="1" a="1"/>
  <c r="O1240" i="1" s="1"/>
  <c r="M1239" i="1" a="1"/>
  <c r="M1239" i="1" s="1"/>
  <c r="N1240" i="1" a="1"/>
  <c r="N1240" i="1"/>
  <c r="F1239" i="1" a="1"/>
  <c r="F1239" i="1"/>
  <c r="M1240" i="1" a="1"/>
  <c r="M1240" i="1"/>
  <c r="L1240" i="1" a="1"/>
  <c r="L1240" i="1"/>
  <c r="Q1239" i="1" a="1"/>
  <c r="Q1239" i="1" s="1"/>
  <c r="F1234" i="1" a="1"/>
  <c r="F1234" i="1" s="1"/>
  <c r="N1232" i="1" a="1"/>
  <c r="N1232" i="1"/>
  <c r="P1231" i="1" a="1"/>
  <c r="P1231" i="1" s="1"/>
  <c r="L1234" i="1" a="1"/>
  <c r="L1234" i="1"/>
  <c r="M1233" i="1" a="1"/>
  <c r="M1233" i="1" s="1"/>
  <c r="I1234" i="1" a="1"/>
  <c r="I1234" i="1"/>
  <c r="Q1232" i="1" a="1"/>
  <c r="Q1232" i="1" s="1"/>
  <c r="O1233" i="1" a="1"/>
  <c r="O1233" i="1" s="1"/>
  <c r="J1234" i="1" a="1"/>
  <c r="J1234" i="1" s="1"/>
  <c r="G1234" i="1" a="1"/>
  <c r="G1234" i="1" s="1"/>
  <c r="O1232" i="1" a="1"/>
  <c r="O1232" i="1"/>
  <c r="Q1231" i="1" a="1"/>
  <c r="Q1231" i="1"/>
  <c r="N1234" i="1" a="1"/>
  <c r="N1234" i="1" s="1"/>
  <c r="H1234" i="1" a="1"/>
  <c r="H1234" i="1"/>
  <c r="P1232" i="1" a="1"/>
  <c r="P1232" i="1" s="1"/>
  <c r="Q1234" i="1" a="1"/>
  <c r="Q1234" i="1"/>
  <c r="J1236" i="1" a="1"/>
  <c r="J1236" i="1"/>
  <c r="I1236" i="1" a="1"/>
  <c r="I1236" i="1" s="1"/>
  <c r="H1236" i="1" a="1"/>
  <c r="H1236" i="1" s="1"/>
  <c r="O1235" i="1" a="1"/>
  <c r="O1235" i="1"/>
  <c r="F1235" i="1" a="1"/>
  <c r="F1235" i="1" s="1"/>
  <c r="G1232" i="1" a="1"/>
  <c r="G1232" i="1"/>
  <c r="H1232" i="1" a="1"/>
  <c r="H1232" i="1" s="1"/>
  <c r="J1235" i="1" a="1"/>
  <c r="J1235" i="1"/>
  <c r="G1236" i="1" a="1"/>
  <c r="G1236" i="1" s="1"/>
  <c r="F1236" i="1" a="1"/>
  <c r="F1236" i="1" s="1"/>
  <c r="I1232" i="1" a="1"/>
  <c r="I1232" i="1" s="1"/>
  <c r="Q1235" i="1" a="1"/>
  <c r="Q1235" i="1"/>
  <c r="P1235" i="1" a="1"/>
  <c r="P1235" i="1" s="1"/>
  <c r="O1234" i="1" a="1"/>
  <c r="O1234" i="1" s="1"/>
  <c r="M1234" i="1" a="1"/>
  <c r="M1234" i="1"/>
  <c r="J1233" i="1" a="1"/>
  <c r="J1233" i="1" s="1"/>
  <c r="K1234" i="1" a="1"/>
  <c r="K1234" i="1"/>
  <c r="F1232" i="1" a="1"/>
  <c r="F1232" i="1" s="1"/>
  <c r="L1233" i="1" a="1"/>
  <c r="L1233" i="1"/>
  <c r="K1233" i="1" a="1"/>
  <c r="K1233" i="1" s="1"/>
  <c r="J1232" i="1" a="1"/>
  <c r="J1232" i="1" s="1"/>
  <c r="L1232" i="1" a="1"/>
  <c r="L1232" i="1"/>
  <c r="K1232" i="1" a="1"/>
  <c r="K1232" i="1" s="1"/>
  <c r="F1233" i="1" a="1"/>
  <c r="F1233" i="1"/>
  <c r="N1233" i="1" a="1"/>
  <c r="N1233" i="1" s="1"/>
  <c r="M1232" i="1" a="1"/>
  <c r="M1232" i="1" s="1"/>
  <c r="N1235" i="1" a="1"/>
  <c r="N1235" i="1"/>
  <c r="M1235" i="1" a="1"/>
  <c r="M1235" i="1" s="1"/>
  <c r="L1235" i="1" a="1"/>
  <c r="L1235" i="1"/>
  <c r="K1235" i="1" a="1"/>
  <c r="K1235" i="1"/>
  <c r="I1233" i="1" a="1"/>
  <c r="I1233" i="1"/>
  <c r="H1233" i="1" a="1"/>
  <c r="H1233" i="1"/>
  <c r="P1233" i="1" a="1"/>
  <c r="P1233" i="1" s="1"/>
  <c r="I1235" i="1" a="1"/>
  <c r="I1235" i="1"/>
  <c r="G1233" i="1" a="1"/>
  <c r="G1233" i="1" s="1"/>
  <c r="H1235" i="1" a="1"/>
  <c r="H1235" i="1" s="1"/>
  <c r="G1235" i="1" a="1"/>
  <c r="G1235" i="1" s="1"/>
  <c r="P1234" i="1" a="1"/>
  <c r="P1234" i="1"/>
  <c r="Q1233" i="1" a="1"/>
  <c r="Q1233" i="1"/>
  <c r="H1228" i="1" a="1"/>
  <c r="H1228" i="1" s="1"/>
  <c r="Q1227" i="1" a="1"/>
  <c r="Q1227" i="1"/>
  <c r="L1228" i="1" a="1"/>
  <c r="L1228" i="1" s="1"/>
  <c r="K1227" i="1" a="1"/>
  <c r="K1227" i="1" s="1"/>
  <c r="I1227" i="1" a="1"/>
  <c r="I1227" i="1" s="1"/>
  <c r="H1227" i="1" a="1"/>
  <c r="H1227" i="1"/>
  <c r="P1228" i="1" a="1"/>
  <c r="P1228" i="1"/>
  <c r="O1227" i="1" a="1"/>
  <c r="O1227" i="1"/>
  <c r="N1227" i="1" a="1"/>
  <c r="N1227" i="1"/>
  <c r="Q1226" i="1" a="1"/>
  <c r="Q1226" i="1" s="1"/>
  <c r="P1226" i="1" a="1"/>
  <c r="P1226" i="1"/>
  <c r="L1229" i="1" a="1"/>
  <c r="L1229" i="1" s="1"/>
  <c r="F1228" i="1" a="1"/>
  <c r="F1228" i="1" s="1"/>
  <c r="K1228" i="1" a="1"/>
  <c r="K1228" i="1"/>
  <c r="P1227" i="1" a="1"/>
  <c r="P1227" i="1"/>
  <c r="F1231" i="1" a="1"/>
  <c r="F1231" i="1" s="1"/>
  <c r="M1229" i="1" a="1"/>
  <c r="M1229" i="1"/>
  <c r="O1230" i="1" a="1"/>
  <c r="O1230" i="1" s="1"/>
  <c r="Q1229" i="1" a="1"/>
  <c r="Q1229" i="1"/>
  <c r="M1228" i="1" a="1"/>
  <c r="M1228" i="1" s="1"/>
  <c r="P1229" i="1" a="1"/>
  <c r="P1229" i="1" s="1"/>
  <c r="O1231" i="1" a="1"/>
  <c r="O1231" i="1" s="1"/>
  <c r="N1231" i="1" a="1"/>
  <c r="N1231" i="1"/>
  <c r="M1231" i="1" a="1"/>
  <c r="M1231" i="1" s="1"/>
  <c r="J1229" i="1" a="1"/>
  <c r="J1229" i="1"/>
  <c r="F1227" i="1" a="1"/>
  <c r="F1227" i="1"/>
  <c r="L1231" i="1" a="1"/>
  <c r="L1231" i="1" s="1"/>
  <c r="G1229" i="1" a="1"/>
  <c r="G1229" i="1" s="1"/>
  <c r="K1231" i="1" a="1"/>
  <c r="K1231" i="1"/>
  <c r="G1228" i="1" a="1"/>
  <c r="G1228" i="1" s="1"/>
  <c r="L1226" i="1" a="1"/>
  <c r="L1226" i="1"/>
  <c r="J1231" i="1" a="1"/>
  <c r="J1231" i="1"/>
  <c r="I1229" i="1" a="1"/>
  <c r="I1229" i="1" s="1"/>
  <c r="J1227" i="1" a="1"/>
  <c r="J1227" i="1"/>
  <c r="F1229" i="1" a="1"/>
  <c r="F1229" i="1"/>
  <c r="I1231" i="1" a="1"/>
  <c r="I1231" i="1" s="1"/>
  <c r="G1227" i="1" a="1"/>
  <c r="G1227" i="1" s="1"/>
  <c r="H1231" i="1" a="1"/>
  <c r="H1231" i="1" s="1"/>
  <c r="G1231" i="1" a="1"/>
  <c r="G1231" i="1"/>
  <c r="Q1230" i="1" a="1"/>
  <c r="Q1230" i="1"/>
  <c r="P1230" i="1" a="1"/>
  <c r="P1230" i="1"/>
  <c r="H1229" i="1" a="1"/>
  <c r="H1229" i="1" s="1"/>
  <c r="O1228" i="1" a="1"/>
  <c r="O1228" i="1" s="1"/>
  <c r="I1228" i="1" a="1"/>
  <c r="I1228" i="1"/>
  <c r="M1226" i="1" a="1"/>
  <c r="M1226" i="1" s="1"/>
  <c r="N1230" i="1" a="1"/>
  <c r="N1230" i="1"/>
  <c r="M1230" i="1" a="1"/>
  <c r="M1230" i="1" s="1"/>
  <c r="L1230" i="1" a="1"/>
  <c r="L1230" i="1"/>
  <c r="K1230" i="1" a="1"/>
  <c r="K1230" i="1" s="1"/>
  <c r="J1230" i="1" a="1"/>
  <c r="J1230" i="1" s="1"/>
  <c r="I1230" i="1" a="1"/>
  <c r="I1230" i="1" s="1"/>
  <c r="J1228" i="1" a="1"/>
  <c r="J1228" i="1" s="1"/>
  <c r="N1228" i="1" a="1"/>
  <c r="N1228" i="1" s="1"/>
  <c r="N1226" i="1" a="1"/>
  <c r="N1226" i="1" s="1"/>
  <c r="M1227" i="1" a="1"/>
  <c r="M1227" i="1"/>
  <c r="O1226" i="1" a="1"/>
  <c r="O1226" i="1"/>
  <c r="Q1228" i="1" a="1"/>
  <c r="Q1228" i="1"/>
  <c r="L1227" i="1" a="1"/>
  <c r="L1227" i="1" s="1"/>
  <c r="H1230" i="1" a="1"/>
  <c r="H1230" i="1"/>
  <c r="G1230" i="1" a="1"/>
  <c r="G1230" i="1"/>
  <c r="O1229" i="1" a="1"/>
  <c r="O1229" i="1" s="1"/>
  <c r="F1230" i="1" a="1"/>
  <c r="F1230" i="1" s="1"/>
  <c r="N1229" i="1" a="1"/>
  <c r="N1229" i="1"/>
  <c r="K1229" i="1" a="1"/>
  <c r="K1229" i="1" s="1"/>
  <c r="H1224" i="1" a="1"/>
  <c r="H1224" i="1"/>
  <c r="L1224" i="1" a="1"/>
  <c r="L1224" i="1" s="1"/>
  <c r="M1222" i="1" a="1"/>
  <c r="M1222" i="1" s="1"/>
  <c r="Q1221" i="1" a="1"/>
  <c r="Q1221" i="1"/>
  <c r="F1223" i="1" a="1"/>
  <c r="F1223" i="1"/>
  <c r="J1225" i="1" a="1"/>
  <c r="J1225" i="1"/>
  <c r="N1224" i="1" a="1"/>
  <c r="N1224" i="1"/>
  <c r="J1223" i="1" a="1"/>
  <c r="J1223" i="1"/>
  <c r="K1225" i="1" a="1"/>
  <c r="K1225" i="1" s="1"/>
  <c r="I1225" i="1" a="1"/>
  <c r="I1225" i="1" s="1"/>
  <c r="H1225" i="1" a="1"/>
  <c r="H1225" i="1"/>
  <c r="G1225" i="1" a="1"/>
  <c r="G1225" i="1"/>
  <c r="Q1222" i="1" a="1"/>
  <c r="Q1222" i="1"/>
  <c r="F1225" i="1" a="1"/>
  <c r="F1225" i="1" s="1"/>
  <c r="K1224" i="1" a="1"/>
  <c r="K1224" i="1" s="1"/>
  <c r="Q1224" i="1" a="1"/>
  <c r="Q1224" i="1" s="1"/>
  <c r="F1224" i="1" a="1"/>
  <c r="F1224" i="1" s="1"/>
  <c r="N1223" i="1" a="1"/>
  <c r="N1223" i="1"/>
  <c r="G1223" i="1" a="1"/>
  <c r="G1223" i="1" s="1"/>
  <c r="K1221" i="1" a="1"/>
  <c r="K1221" i="1" s="1"/>
  <c r="P1224" i="1" a="1"/>
  <c r="P1224" i="1" s="1"/>
  <c r="Q1223" i="1" a="1"/>
  <c r="Q1223" i="1"/>
  <c r="I1224" i="1" a="1"/>
  <c r="I1224" i="1" s="1"/>
  <c r="G1222" i="1" a="1"/>
  <c r="G1222" i="1" s="1"/>
  <c r="N1221" i="1" a="1"/>
  <c r="N1221" i="1"/>
  <c r="O1223" i="1" a="1"/>
  <c r="O1223" i="1" s="1"/>
  <c r="M1223" i="1" a="1"/>
  <c r="M1223" i="1" s="1"/>
  <c r="H1222" i="1" a="1"/>
  <c r="H1222" i="1" s="1"/>
  <c r="O1221" i="1" a="1"/>
  <c r="O1221" i="1" s="1"/>
  <c r="P1223" i="1" a="1"/>
  <c r="P1223" i="1" s="1"/>
  <c r="O1222" i="1" a="1"/>
  <c r="O1222" i="1" s="1"/>
  <c r="F1222" i="1" a="1"/>
  <c r="F1222" i="1"/>
  <c r="M1221" i="1" a="1"/>
  <c r="M1221" i="1"/>
  <c r="O1224" i="1" a="1"/>
  <c r="O1224" i="1" s="1"/>
  <c r="K1223" i="1" a="1"/>
  <c r="K1223" i="1" s="1"/>
  <c r="M1224" i="1" a="1"/>
  <c r="M1224" i="1" s="1"/>
  <c r="K1222" i="1" a="1"/>
  <c r="K1222" i="1"/>
  <c r="J1222" i="1" a="1"/>
  <c r="J1222" i="1"/>
  <c r="I1222" i="1" a="1"/>
  <c r="I1222" i="1" s="1"/>
  <c r="P1221" i="1" a="1"/>
  <c r="P1221" i="1"/>
  <c r="H1221" i="1" a="1"/>
  <c r="H1221" i="1"/>
  <c r="I1221" i="1" a="1"/>
  <c r="I1221" i="1"/>
  <c r="K1226" i="1" a="1"/>
  <c r="K1226" i="1" s="1"/>
  <c r="J1226" i="1" a="1"/>
  <c r="J1226" i="1" s="1"/>
  <c r="I1223" i="1" a="1"/>
  <c r="I1223" i="1"/>
  <c r="I1226" i="1" a="1"/>
  <c r="I1226" i="1"/>
  <c r="H1226" i="1" a="1"/>
  <c r="H1226" i="1" s="1"/>
  <c r="G1226" i="1" a="1"/>
  <c r="G1226" i="1"/>
  <c r="F1226" i="1" a="1"/>
  <c r="F1226" i="1"/>
  <c r="Q1225" i="1" a="1"/>
  <c r="Q1225" i="1" s="1"/>
  <c r="P1225" i="1" a="1"/>
  <c r="P1225" i="1" s="1"/>
  <c r="J1224" i="1" a="1"/>
  <c r="J1224" i="1"/>
  <c r="O1225" i="1" a="1"/>
  <c r="O1225" i="1"/>
  <c r="H1223" i="1" a="1"/>
  <c r="H1223" i="1"/>
  <c r="L1221" i="1" a="1"/>
  <c r="L1221" i="1"/>
  <c r="N1222" i="1" a="1"/>
  <c r="N1222" i="1" s="1"/>
  <c r="L1225" i="1" a="1"/>
  <c r="L1225" i="1"/>
  <c r="G1224" i="1" a="1"/>
  <c r="G1224" i="1" s="1"/>
  <c r="L1223" i="1" a="1"/>
  <c r="L1223" i="1" s="1"/>
  <c r="P1222" i="1" a="1"/>
  <c r="P1222" i="1" s="1"/>
  <c r="L1222" i="1" a="1"/>
  <c r="L1222" i="1"/>
  <c r="J1221" i="1" a="1"/>
  <c r="J1221" i="1"/>
  <c r="N1225" i="1" a="1"/>
  <c r="N1225" i="1" s="1"/>
  <c r="M1225" i="1" a="1"/>
  <c r="M1225" i="1"/>
  <c r="N1216" i="1" a="1"/>
  <c r="N1216" i="1" s="1"/>
  <c r="M1216" i="1" a="1"/>
  <c r="M1216" i="1" s="1"/>
  <c r="M1219" i="1" a="1"/>
  <c r="M1219" i="1"/>
  <c r="P1216" i="1" a="1"/>
  <c r="P1216" i="1" s="1"/>
  <c r="J1219" i="1" a="1"/>
  <c r="J1219" i="1"/>
  <c r="F1219" i="1" a="1"/>
  <c r="F1219" i="1" s="1"/>
  <c r="J1218" i="1" a="1"/>
  <c r="J1218" i="1"/>
  <c r="K1218" i="1" a="1"/>
  <c r="K1218" i="1" s="1"/>
  <c r="O1216" i="1" a="1"/>
  <c r="O1216" i="1"/>
  <c r="G1218" i="1" a="1"/>
  <c r="G1218" i="1" s="1"/>
  <c r="L1216" i="1" a="1"/>
  <c r="L1216" i="1" s="1"/>
  <c r="G1217" i="1" a="1"/>
  <c r="G1217" i="1"/>
  <c r="Q1216" i="1" a="1"/>
  <c r="Q1216" i="1" s="1"/>
  <c r="I1218" i="1" a="1"/>
  <c r="I1218" i="1" s="1"/>
  <c r="I1217" i="1" a="1"/>
  <c r="I1217" i="1" s="1"/>
  <c r="J1220" i="1" a="1"/>
  <c r="J1220" i="1" s="1"/>
  <c r="F1218" i="1" a="1"/>
  <c r="F1218" i="1"/>
  <c r="P1219" i="1" a="1"/>
  <c r="P1219" i="1"/>
  <c r="G1220" i="1" a="1"/>
  <c r="G1220" i="1"/>
  <c r="I1220" i="1" a="1"/>
  <c r="I1220" i="1" s="1"/>
  <c r="O1218" i="1" a="1"/>
  <c r="O1218" i="1" s="1"/>
  <c r="L1219" i="1" a="1"/>
  <c r="L1219" i="1" s="1"/>
  <c r="N1217" i="1" a="1"/>
  <c r="N1217" i="1" s="1"/>
  <c r="L1217" i="1" a="1"/>
  <c r="L1217" i="1"/>
  <c r="K1220" i="1" a="1"/>
  <c r="K1220" i="1" s="1"/>
  <c r="I1219" i="1" a="1"/>
  <c r="I1219" i="1"/>
  <c r="N1218" i="1" a="1"/>
  <c r="N1218" i="1"/>
  <c r="O1217" i="1" a="1"/>
  <c r="O1217" i="1"/>
  <c r="J1216" i="1" a="1"/>
  <c r="J1216" i="1" s="1"/>
  <c r="G1221" i="1" a="1"/>
  <c r="G1221" i="1" s="1"/>
  <c r="L1220" i="1" a="1"/>
  <c r="L1220" i="1" s="1"/>
  <c r="M1217" i="1" a="1"/>
  <c r="M1217" i="1" s="1"/>
  <c r="K1216" i="1" a="1"/>
  <c r="K1216" i="1" s="1"/>
  <c r="F1221" i="1" a="1"/>
  <c r="F1221" i="1"/>
  <c r="G1219" i="1" a="1"/>
  <c r="G1219" i="1" s="1"/>
  <c r="J1217" i="1" a="1"/>
  <c r="J1217" i="1" s="1"/>
  <c r="M1218" i="1" a="1"/>
  <c r="M1218" i="1"/>
  <c r="L1218" i="1" a="1"/>
  <c r="L1218" i="1" s="1"/>
  <c r="P1217" i="1" a="1"/>
  <c r="P1217" i="1"/>
  <c r="F1216" i="1" a="1"/>
  <c r="F1216" i="1" s="1"/>
  <c r="Q1217" i="1" a="1"/>
  <c r="Q1217" i="1" s="1"/>
  <c r="H1217" i="1" a="1"/>
  <c r="H1217" i="1"/>
  <c r="Q1220" i="1" a="1"/>
  <c r="Q1220" i="1" s="1"/>
  <c r="I1216" i="1" a="1"/>
  <c r="I1216" i="1"/>
  <c r="P1220" i="1" a="1"/>
  <c r="P1220" i="1" s="1"/>
  <c r="N1220" i="1" a="1"/>
  <c r="N1220" i="1" s="1"/>
  <c r="F1217" i="1" a="1"/>
  <c r="F1217" i="1" s="1"/>
  <c r="M1220" i="1" a="1"/>
  <c r="M1220" i="1"/>
  <c r="H1220" i="1" a="1"/>
  <c r="H1220" i="1"/>
  <c r="G1216" i="1" a="1"/>
  <c r="G1216" i="1" s="1"/>
  <c r="N1219" i="1" a="1"/>
  <c r="N1219" i="1"/>
  <c r="H1219" i="1" a="1"/>
  <c r="H1219" i="1"/>
  <c r="Q1218" i="1" a="1"/>
  <c r="Q1218" i="1"/>
  <c r="H1216" i="1" a="1"/>
  <c r="H1216" i="1" s="1"/>
  <c r="O1220" i="1" a="1"/>
  <c r="O1220" i="1"/>
  <c r="F1220" i="1" a="1"/>
  <c r="F1220" i="1" s="1"/>
  <c r="Q1219" i="1" a="1"/>
  <c r="Q1219" i="1" s="1"/>
  <c r="O1219" i="1" a="1"/>
  <c r="O1219" i="1"/>
  <c r="P1218" i="1" a="1"/>
  <c r="P1218" i="1" s="1"/>
  <c r="H1218" i="1" a="1"/>
  <c r="H1218" i="1"/>
  <c r="K1217" i="1" a="1"/>
  <c r="K1217" i="1"/>
  <c r="K1219" i="1" a="1"/>
  <c r="K1219" i="1" s="1"/>
  <c r="N1211" i="1" a="1"/>
  <c r="N1211" i="1"/>
  <c r="L1211" i="1" a="1"/>
  <c r="L1211" i="1" s="1"/>
  <c r="K1211" i="1" a="1"/>
  <c r="K1211" i="1" s="1"/>
  <c r="I1211" i="1" a="1"/>
  <c r="I1211" i="1" s="1"/>
  <c r="J1211" i="1" a="1"/>
  <c r="J1211" i="1"/>
  <c r="O1210" i="1" a="1"/>
  <c r="O1210" i="1" s="1"/>
  <c r="O1215" i="1" a="1"/>
  <c r="O1215" i="1"/>
  <c r="L1215" i="1" a="1"/>
  <c r="L1215" i="1"/>
  <c r="K1215" i="1" a="1"/>
  <c r="K1215" i="1" s="1"/>
  <c r="G1215" i="1" a="1"/>
  <c r="G1215" i="1"/>
  <c r="F1215" i="1" a="1"/>
  <c r="F1215" i="1" s="1"/>
  <c r="O1214" i="1" a="1"/>
  <c r="O1214" i="1" s="1"/>
  <c r="K1214" i="1" a="1"/>
  <c r="K1214" i="1" s="1"/>
  <c r="G1212" i="1" a="1"/>
  <c r="G1212" i="1" s="1"/>
  <c r="M1212" i="1" a="1"/>
  <c r="M1212" i="1"/>
  <c r="J1212" i="1" a="1"/>
  <c r="J1212" i="1" s="1"/>
  <c r="G1211" i="1" a="1"/>
  <c r="G1211" i="1"/>
  <c r="O1212" i="1" a="1"/>
  <c r="O1212" i="1"/>
  <c r="I1212" i="1" a="1"/>
  <c r="I1212" i="1" s="1"/>
  <c r="H1212" i="1" a="1"/>
  <c r="H1212" i="1"/>
  <c r="F1212" i="1" a="1"/>
  <c r="F1212" i="1"/>
  <c r="H1211" i="1" a="1"/>
  <c r="H1211" i="1" s="1"/>
  <c r="F1211" i="1" a="1"/>
  <c r="F1211" i="1"/>
  <c r="M1211" i="1" a="1"/>
  <c r="M1211" i="1" s="1"/>
  <c r="P1210" i="1" a="1"/>
  <c r="P1210" i="1"/>
  <c r="Q1214" i="1" a="1"/>
  <c r="Q1214" i="1" s="1"/>
  <c r="P1212" i="1" a="1"/>
  <c r="P1212" i="1" s="1"/>
  <c r="Q1215" i="1" a="1"/>
  <c r="Q1215" i="1"/>
  <c r="P1215" i="1" a="1"/>
  <c r="P1215" i="1" s="1"/>
  <c r="G1214" i="1" a="1"/>
  <c r="G1214" i="1" s="1"/>
  <c r="Q1211" i="1" a="1"/>
  <c r="Q1211" i="1" s="1"/>
  <c r="N1215" i="1" a="1"/>
  <c r="N1215" i="1" s="1"/>
  <c r="J1214" i="1" a="1"/>
  <c r="J1214" i="1" s="1"/>
  <c r="M1214" i="1" a="1"/>
  <c r="M1214" i="1" s="1"/>
  <c r="L1214" i="1" a="1"/>
  <c r="L1214" i="1" s="1"/>
  <c r="K1212" i="1" a="1"/>
  <c r="K1212" i="1"/>
  <c r="F1214" i="1" a="1"/>
  <c r="F1214" i="1"/>
  <c r="Q1210" i="1" a="1"/>
  <c r="Q1210" i="1"/>
  <c r="M1215" i="1" a="1"/>
  <c r="M1215" i="1"/>
  <c r="I1215" i="1" a="1"/>
  <c r="I1215" i="1"/>
  <c r="H1215" i="1" a="1"/>
  <c r="H1215" i="1" s="1"/>
  <c r="N1212" i="1" a="1"/>
  <c r="N1212" i="1" s="1"/>
  <c r="J1215" i="1" a="1"/>
  <c r="J1215" i="1"/>
  <c r="P1214" i="1" a="1"/>
  <c r="P1214" i="1" s="1"/>
  <c r="N1214" i="1" a="1"/>
  <c r="N1214" i="1" s="1"/>
  <c r="I1214" i="1" a="1"/>
  <c r="I1214" i="1" s="1"/>
  <c r="H1214" i="1" a="1"/>
  <c r="H1214" i="1"/>
  <c r="Q1212" i="1" a="1"/>
  <c r="Q1212" i="1" s="1"/>
  <c r="L1212" i="1" a="1"/>
  <c r="L1212" i="1" s="1"/>
  <c r="P1211" i="1" a="1"/>
  <c r="P1211" i="1" s="1"/>
  <c r="O1211" i="1" a="1"/>
  <c r="O1211" i="1"/>
  <c r="J1202" i="1" a="1"/>
  <c r="J1202" i="1"/>
  <c r="I1202" i="1" a="1"/>
  <c r="I1202" i="1"/>
  <c r="P1208" i="1" a="1"/>
  <c r="P1208" i="1"/>
  <c r="L1202" i="1" a="1"/>
  <c r="L1202" i="1"/>
  <c r="M1208" i="1" a="1"/>
  <c r="M1208" i="1"/>
  <c r="L1208" i="1" a="1"/>
  <c r="L1208" i="1" s="1"/>
  <c r="K1202" i="1" a="1"/>
  <c r="K1202" i="1" s="1"/>
  <c r="H1202" i="1" a="1"/>
  <c r="H1202" i="1"/>
  <c r="N1208" i="1" a="1"/>
  <c r="N1208" i="1"/>
  <c r="I1210" i="1" a="1"/>
  <c r="I1210" i="1" s="1"/>
  <c r="I1209" i="1" a="1"/>
  <c r="I1209" i="1"/>
  <c r="I1208" i="1" a="1"/>
  <c r="I1208" i="1" s="1"/>
  <c r="M1202" i="1" a="1"/>
  <c r="M1202" i="1" s="1"/>
  <c r="G1202" i="1" a="1"/>
  <c r="G1202" i="1" s="1"/>
  <c r="N1210" i="1" a="1"/>
  <c r="N1210" i="1"/>
  <c r="M1210" i="1" a="1"/>
  <c r="M1210" i="1"/>
  <c r="L1210" i="1" a="1"/>
  <c r="L1210" i="1"/>
  <c r="K1210" i="1" a="1"/>
  <c r="K1210" i="1"/>
  <c r="P1209" i="1" a="1"/>
  <c r="P1209" i="1"/>
  <c r="J1210" i="1" a="1"/>
  <c r="J1210" i="1" s="1"/>
  <c r="Q1201" i="1" a="1"/>
  <c r="Q1201" i="1"/>
  <c r="H1210" i="1" a="1"/>
  <c r="H1210" i="1"/>
  <c r="G1210" i="1" a="1"/>
  <c r="G1210" i="1" s="1"/>
  <c r="F1210" i="1" a="1"/>
  <c r="F1210" i="1" s="1"/>
  <c r="Q1209" i="1" a="1"/>
  <c r="Q1209" i="1"/>
  <c r="H1208" i="1" a="1"/>
  <c r="H1208" i="1" s="1"/>
  <c r="O1209" i="1" a="1"/>
  <c r="O1209" i="1" s="1"/>
  <c r="J1208" i="1" a="1"/>
  <c r="J1208" i="1" s="1"/>
  <c r="H1209" i="1" a="1"/>
  <c r="H1209" i="1"/>
  <c r="Q1208" i="1" a="1"/>
  <c r="Q1208" i="1" s="1"/>
  <c r="O1208" i="1" a="1"/>
  <c r="O1208" i="1" s="1"/>
  <c r="O1201" i="1" a="1"/>
  <c r="O1201" i="1" s="1"/>
  <c r="P1202" i="1" a="1"/>
  <c r="P1202" i="1" s="1"/>
  <c r="Q1202" i="1" a="1"/>
  <c r="Q1202" i="1" s="1"/>
  <c r="O1202" i="1" a="1"/>
  <c r="O1202" i="1"/>
  <c r="F1202" i="1" a="1"/>
  <c r="F1202" i="1"/>
  <c r="P1201" i="1" a="1"/>
  <c r="P1201" i="1"/>
  <c r="G1208" i="1" a="1"/>
  <c r="G1208" i="1" s="1"/>
  <c r="N1209" i="1" a="1"/>
  <c r="N1209" i="1" s="1"/>
  <c r="M1209" i="1" a="1"/>
  <c r="M1209" i="1"/>
  <c r="L1209" i="1" a="1"/>
  <c r="L1209" i="1" s="1"/>
  <c r="K1209" i="1" a="1"/>
  <c r="K1209" i="1" s="1"/>
  <c r="F1208" i="1" a="1"/>
  <c r="F1208" i="1" s="1"/>
  <c r="N1202" i="1" a="1"/>
  <c r="N1202" i="1"/>
  <c r="J1209" i="1" a="1"/>
  <c r="J1209" i="1" s="1"/>
  <c r="G1209" i="1" a="1"/>
  <c r="G1209" i="1" s="1"/>
  <c r="F1209" i="1" a="1"/>
  <c r="F1209" i="1" s="1"/>
  <c r="K1208" i="1" a="1"/>
  <c r="K1208" i="1" s="1"/>
  <c r="F1198" i="1" a="1"/>
  <c r="F1198" i="1" s="1"/>
  <c r="M1199" i="1" a="1"/>
  <c r="M1199" i="1"/>
  <c r="M1198" i="1" a="1"/>
  <c r="M1198" i="1"/>
  <c r="L1198" i="1" a="1"/>
  <c r="L1198" i="1" s="1"/>
  <c r="O1197" i="1" a="1"/>
  <c r="O1197" i="1"/>
  <c r="P1198" i="1" a="1"/>
  <c r="P1198" i="1"/>
  <c r="N1198" i="1" a="1"/>
  <c r="N1198" i="1"/>
  <c r="I1197" i="1" a="1"/>
  <c r="I1197" i="1"/>
  <c r="P1196" i="1" a="1"/>
  <c r="P1196" i="1" s="1"/>
  <c r="H1197" i="1" a="1"/>
  <c r="H1197" i="1" s="1"/>
  <c r="M1196" i="1" a="1"/>
  <c r="M1196" i="1"/>
  <c r="L1201" i="1" a="1"/>
  <c r="L1201" i="1"/>
  <c r="F1201" i="1" a="1"/>
  <c r="F1201" i="1" s="1"/>
  <c r="Q1200" i="1" a="1"/>
  <c r="Q1200" i="1"/>
  <c r="I1199" i="1" a="1"/>
  <c r="I1199" i="1"/>
  <c r="P1200" i="1" a="1"/>
  <c r="P1200" i="1"/>
  <c r="K1197" i="1" a="1"/>
  <c r="K1197" i="1"/>
  <c r="O1200" i="1" a="1"/>
  <c r="O1200" i="1" s="1"/>
  <c r="G1197" i="1" a="1"/>
  <c r="G1197" i="1"/>
  <c r="N1200" i="1" a="1"/>
  <c r="N1200" i="1" s="1"/>
  <c r="K1196" i="1" a="1"/>
  <c r="K1196" i="1"/>
  <c r="K1200" i="1" a="1"/>
  <c r="K1200" i="1"/>
  <c r="K1198" i="1" a="1"/>
  <c r="K1198" i="1"/>
  <c r="N1196" i="1" a="1"/>
  <c r="N1196" i="1" s="1"/>
  <c r="H1198" i="1" a="1"/>
  <c r="H1198" i="1" s="1"/>
  <c r="G1199" i="1" a="1"/>
  <c r="G1199" i="1"/>
  <c r="I1200" i="1" a="1"/>
  <c r="I1200" i="1"/>
  <c r="F1197" i="1" a="1"/>
  <c r="F1197" i="1"/>
  <c r="H1200" i="1" a="1"/>
  <c r="H1200" i="1" s="1"/>
  <c r="G1200" i="1" a="1"/>
  <c r="G1200" i="1"/>
  <c r="Q1198" i="1" a="1"/>
  <c r="Q1198" i="1"/>
  <c r="P1199" i="1" a="1"/>
  <c r="P1199" i="1" s="1"/>
  <c r="N1199" i="1" a="1"/>
  <c r="N1199" i="1" s="1"/>
  <c r="P1197" i="1" a="1"/>
  <c r="P1197" i="1" s="1"/>
  <c r="J1200" i="1" a="1"/>
  <c r="J1200" i="1"/>
  <c r="N1201" i="1" a="1"/>
  <c r="N1201" i="1" s="1"/>
  <c r="I1198" i="1" a="1"/>
  <c r="I1198" i="1" s="1"/>
  <c r="M1201" i="1" a="1"/>
  <c r="M1201" i="1" s="1"/>
  <c r="Q1199" i="1" a="1"/>
  <c r="Q1199" i="1" s="1"/>
  <c r="G1198" i="1" a="1"/>
  <c r="G1198" i="1"/>
  <c r="K1199" i="1" a="1"/>
  <c r="K1199" i="1" s="1"/>
  <c r="Q1196" i="1" a="1"/>
  <c r="Q1196" i="1"/>
  <c r="M1200" i="1" a="1"/>
  <c r="M1200" i="1"/>
  <c r="O1199" i="1" a="1"/>
  <c r="O1199" i="1"/>
  <c r="Q1197" i="1" a="1"/>
  <c r="Q1197" i="1" s="1"/>
  <c r="J1197" i="1" a="1"/>
  <c r="J1197" i="1" s="1"/>
  <c r="K1201" i="1" a="1"/>
  <c r="K1201" i="1" s="1"/>
  <c r="L1196" i="1" a="1"/>
  <c r="L1196" i="1"/>
  <c r="M1197" i="1" a="1"/>
  <c r="M1197" i="1" s="1"/>
  <c r="L1199" i="1" a="1"/>
  <c r="L1199" i="1"/>
  <c r="H1199" i="1" a="1"/>
  <c r="H1199" i="1"/>
  <c r="N1197" i="1" a="1"/>
  <c r="N1197" i="1" s="1"/>
  <c r="J1199" i="1" a="1"/>
  <c r="J1199" i="1" s="1"/>
  <c r="J1201" i="1" a="1"/>
  <c r="J1201" i="1" s="1"/>
  <c r="I1201" i="1" a="1"/>
  <c r="I1201" i="1"/>
  <c r="H1201" i="1" a="1"/>
  <c r="H1201" i="1" s="1"/>
  <c r="L1197" i="1" a="1"/>
  <c r="L1197" i="1" s="1"/>
  <c r="G1201" i="1" a="1"/>
  <c r="G1201" i="1"/>
  <c r="L1200" i="1" a="1"/>
  <c r="L1200" i="1"/>
  <c r="F1200" i="1" a="1"/>
  <c r="F1200" i="1" s="1"/>
  <c r="F1199" i="1" a="1"/>
  <c r="F1199" i="1"/>
  <c r="O1198" i="1" a="1"/>
  <c r="O1198" i="1"/>
  <c r="J1198" i="1" a="1"/>
  <c r="J1198" i="1" s="1"/>
  <c r="O1196" i="1" a="1"/>
  <c r="O1196" i="1"/>
  <c r="O1191" i="1" a="1"/>
  <c r="O1191" i="1"/>
  <c r="P1194" i="1" a="1"/>
  <c r="P1194" i="1"/>
  <c r="O1194" i="1" a="1"/>
  <c r="O1194" i="1" s="1"/>
  <c r="K1194" i="1" a="1"/>
  <c r="K1194" i="1" s="1"/>
  <c r="J1194" i="1" a="1"/>
  <c r="J1194" i="1" s="1"/>
  <c r="G1193" i="1" a="1"/>
  <c r="G1193" i="1"/>
  <c r="M1191" i="1" a="1"/>
  <c r="M1191" i="1"/>
  <c r="L1192" i="1" a="1"/>
  <c r="L1192" i="1"/>
  <c r="N1191" i="1" a="1"/>
  <c r="N1191" i="1"/>
  <c r="K1192" i="1" a="1"/>
  <c r="K1192" i="1" s="1"/>
  <c r="J1191" i="1" a="1"/>
  <c r="J1191" i="1" s="1"/>
  <c r="H1192" i="1" a="1"/>
  <c r="H1192" i="1"/>
  <c r="Q1193" i="1" a="1"/>
  <c r="Q1193" i="1" s="1"/>
  <c r="L1191" i="1" a="1"/>
  <c r="L1191" i="1" s="1"/>
  <c r="J1193" i="1" a="1"/>
  <c r="J1193" i="1"/>
  <c r="F1193" i="1" a="1"/>
  <c r="F1193" i="1"/>
  <c r="G1192" i="1" a="1"/>
  <c r="G1192" i="1" s="1"/>
  <c r="Q1191" i="1" a="1"/>
  <c r="Q1191" i="1"/>
  <c r="I1192" i="1" a="1"/>
  <c r="I1192" i="1" s="1"/>
  <c r="H1193" i="1" a="1"/>
  <c r="H1193" i="1" s="1"/>
  <c r="P1193" i="1" a="1"/>
  <c r="P1193" i="1"/>
  <c r="M1193" i="1" a="1"/>
  <c r="M1193" i="1"/>
  <c r="N1194" i="1" a="1"/>
  <c r="N1194" i="1" s="1"/>
  <c r="F1192" i="1" a="1"/>
  <c r="F1192" i="1" s="1"/>
  <c r="F1194" i="1" a="1"/>
  <c r="F1194" i="1"/>
  <c r="K1193" i="1" a="1"/>
  <c r="K1193" i="1"/>
  <c r="J1196" i="1" a="1"/>
  <c r="J1196" i="1"/>
  <c r="O1195" i="1" a="1"/>
  <c r="O1195" i="1" s="1"/>
  <c r="I1196" i="1" a="1"/>
  <c r="I1196" i="1"/>
  <c r="L1193" i="1" a="1"/>
  <c r="L1193" i="1"/>
  <c r="M1192" i="1" a="1"/>
  <c r="M1192" i="1" s="1"/>
  <c r="J1192" i="1" a="1"/>
  <c r="J1192" i="1" s="1"/>
  <c r="G1194" i="1" a="1"/>
  <c r="G1194" i="1" s="1"/>
  <c r="P1195" i="1" a="1"/>
  <c r="P1195" i="1" s="1"/>
  <c r="M1195" i="1" a="1"/>
  <c r="M1195" i="1"/>
  <c r="L1194" i="1" a="1"/>
  <c r="L1194" i="1"/>
  <c r="I1191" i="1" a="1"/>
  <c r="I1191" i="1" s="1"/>
  <c r="G1196" i="1" a="1"/>
  <c r="G1196" i="1" s="1"/>
  <c r="P1192" i="1" a="1"/>
  <c r="P1192" i="1" s="1"/>
  <c r="O1192" i="1" a="1"/>
  <c r="O1192" i="1" s="1"/>
  <c r="P1191" i="1" a="1"/>
  <c r="P1191" i="1"/>
  <c r="G1191" i="1" a="1"/>
  <c r="G1191" i="1" s="1"/>
  <c r="H1196" i="1" a="1"/>
  <c r="H1196" i="1" s="1"/>
  <c r="F1196" i="1" a="1"/>
  <c r="F1196" i="1"/>
  <c r="Q1195" i="1" a="1"/>
  <c r="Q1195" i="1" s="1"/>
  <c r="N1195" i="1" a="1"/>
  <c r="N1195" i="1"/>
  <c r="I1193" i="1" a="1"/>
  <c r="I1193" i="1"/>
  <c r="Q1192" i="1" a="1"/>
  <c r="Q1192" i="1" s="1"/>
  <c r="H1191" i="1" a="1"/>
  <c r="H1191" i="1" s="1"/>
  <c r="L1195" i="1" a="1"/>
  <c r="L1195" i="1"/>
  <c r="K1195" i="1" a="1"/>
  <c r="K1195" i="1" s="1"/>
  <c r="J1195" i="1" a="1"/>
  <c r="J1195" i="1" s="1"/>
  <c r="H1194" i="1" a="1"/>
  <c r="H1194" i="1"/>
  <c r="O1193" i="1" a="1"/>
  <c r="O1193" i="1" s="1"/>
  <c r="I1194" i="1" a="1"/>
  <c r="I1194" i="1"/>
  <c r="H1195" i="1" a="1"/>
  <c r="H1195" i="1" s="1"/>
  <c r="I1195" i="1" a="1"/>
  <c r="I1195" i="1" s="1"/>
  <c r="G1195" i="1" a="1"/>
  <c r="G1195" i="1"/>
  <c r="F1195" i="1" a="1"/>
  <c r="F1195" i="1"/>
  <c r="M1194" i="1" a="1"/>
  <c r="M1194" i="1" s="1"/>
  <c r="N1193" i="1" a="1"/>
  <c r="N1193" i="1"/>
  <c r="N1192" i="1" a="1"/>
  <c r="N1192" i="1" s="1"/>
  <c r="K1191" i="1" a="1"/>
  <c r="K1191" i="1" s="1"/>
  <c r="Q1194" i="1" a="1"/>
  <c r="Q1194" i="1"/>
  <c r="F1188" i="1" a="1"/>
  <c r="F1188" i="1"/>
  <c r="Q1187" i="1" a="1"/>
  <c r="Q1187" i="1" s="1"/>
  <c r="J1187" i="1" a="1"/>
  <c r="J1187" i="1" s="1"/>
  <c r="G1187" i="1" a="1"/>
  <c r="G1187" i="1" s="1"/>
  <c r="F1187" i="1" a="1"/>
  <c r="F1187" i="1" s="1"/>
  <c r="Q1186" i="1" a="1"/>
  <c r="Q1186" i="1" s="1"/>
  <c r="N1186" i="1" a="1"/>
  <c r="N1186" i="1" s="1"/>
  <c r="G1186" i="1" a="1"/>
  <c r="G1186" i="1" s="1"/>
  <c r="O1186" i="1" a="1"/>
  <c r="O1186" i="1"/>
  <c r="P1186" i="1" a="1"/>
  <c r="P1186" i="1" s="1"/>
  <c r="K1186" i="1" a="1"/>
  <c r="K1186" i="1"/>
  <c r="K1187" i="1" a="1"/>
  <c r="K1187" i="1" s="1"/>
  <c r="H1187" i="1" a="1"/>
  <c r="H1187" i="1" s="1"/>
  <c r="M1186" i="1" a="1"/>
  <c r="M1186" i="1"/>
  <c r="M1190" i="1" a="1"/>
  <c r="M1190" i="1" s="1"/>
  <c r="I1187" i="1" a="1"/>
  <c r="I1187" i="1" s="1"/>
  <c r="F1186" i="1" a="1"/>
  <c r="F1186" i="1" s="1"/>
  <c r="L1190" i="1" a="1"/>
  <c r="L1190" i="1"/>
  <c r="K1188" i="1" a="1"/>
  <c r="K1188" i="1" s="1"/>
  <c r="L1189" i="1" a="1"/>
  <c r="L1189" i="1" s="1"/>
  <c r="I1186" i="1" a="1"/>
  <c r="I1186" i="1" s="1"/>
  <c r="P1188" i="1" a="1"/>
  <c r="P1188" i="1" s="1"/>
  <c r="J1190" i="1" a="1"/>
  <c r="J1190" i="1"/>
  <c r="I1190" i="1" a="1"/>
  <c r="I1190" i="1" s="1"/>
  <c r="K1189" i="1" a="1"/>
  <c r="K1189" i="1"/>
  <c r="H1190" i="1" a="1"/>
  <c r="H1190" i="1" s="1"/>
  <c r="H1189" i="1" a="1"/>
  <c r="H1189" i="1"/>
  <c r="O1187" i="1" a="1"/>
  <c r="O1187" i="1"/>
  <c r="G1190" i="1" a="1"/>
  <c r="G1190" i="1" s="1"/>
  <c r="F1190" i="1" a="1"/>
  <c r="F1190" i="1"/>
  <c r="J1189" i="1" a="1"/>
  <c r="J1189" i="1" s="1"/>
  <c r="O1185" i="1" a="1"/>
  <c r="O1185" i="1" s="1"/>
  <c r="G1189" i="1" a="1"/>
  <c r="G1189" i="1"/>
  <c r="G1188" i="1" a="1"/>
  <c r="G1188" i="1" s="1"/>
  <c r="P1187" i="1" a="1"/>
  <c r="P1187" i="1"/>
  <c r="M1187" i="1" a="1"/>
  <c r="M1187" i="1"/>
  <c r="J1186" i="1" a="1"/>
  <c r="J1186" i="1"/>
  <c r="F1191" i="1" a="1"/>
  <c r="F1191" i="1"/>
  <c r="K1190" i="1" a="1"/>
  <c r="K1190" i="1" s="1"/>
  <c r="F1189" i="1" a="1"/>
  <c r="F1189" i="1" s="1"/>
  <c r="Q1190" i="1" a="1"/>
  <c r="Q1190" i="1"/>
  <c r="Q1185" i="1" a="1"/>
  <c r="Q1185" i="1"/>
  <c r="I1189" i="1" a="1"/>
  <c r="I1189" i="1" s="1"/>
  <c r="L1188" i="1" a="1"/>
  <c r="L1188" i="1"/>
  <c r="P1190" i="1" a="1"/>
  <c r="P1190" i="1" s="1"/>
  <c r="M1188" i="1" a="1"/>
  <c r="M1188" i="1" s="1"/>
  <c r="O1190" i="1" a="1"/>
  <c r="O1190" i="1" s="1"/>
  <c r="N1190" i="1" a="1"/>
  <c r="N1190" i="1"/>
  <c r="J1188" i="1" a="1"/>
  <c r="J1188" i="1" s="1"/>
  <c r="Q1189" i="1" a="1"/>
  <c r="Q1189" i="1"/>
  <c r="P1189" i="1" a="1"/>
  <c r="P1189" i="1"/>
  <c r="O1189" i="1" a="1"/>
  <c r="O1189" i="1"/>
  <c r="H1188" i="1" a="1"/>
  <c r="H1188" i="1" s="1"/>
  <c r="N1188" i="1" a="1"/>
  <c r="N1188" i="1"/>
  <c r="N1189" i="1" a="1"/>
  <c r="N1189" i="1" s="1"/>
  <c r="L1187" i="1" a="1"/>
  <c r="L1187" i="1"/>
  <c r="M1189" i="1" a="1"/>
  <c r="M1189" i="1" s="1"/>
  <c r="Q1188" i="1" a="1"/>
  <c r="Q1188" i="1"/>
  <c r="O1188" i="1" a="1"/>
  <c r="O1188" i="1" s="1"/>
  <c r="N1187" i="1" a="1"/>
  <c r="N1187" i="1" s="1"/>
  <c r="H1186" i="1" a="1"/>
  <c r="H1186" i="1" s="1"/>
  <c r="P1185" i="1" a="1"/>
  <c r="P1185" i="1" s="1"/>
  <c r="L1186" i="1" a="1"/>
  <c r="L1186" i="1"/>
  <c r="I1188" i="1" a="1"/>
  <c r="I1188" i="1" s="1"/>
  <c r="L1365" i="1" a="1"/>
  <c r="L1365" i="1"/>
  <c r="Q1365" i="1" a="1"/>
  <c r="Q1365" i="1" s="1"/>
  <c r="O1365" i="1" a="1"/>
  <c r="O1365" i="1" s="1"/>
  <c r="J1365" i="1" a="1"/>
  <c r="J1365" i="1" s="1"/>
  <c r="P1364" i="1" a="1"/>
  <c r="P1364" i="1" s="1"/>
  <c r="I1364" i="1" a="1"/>
  <c r="I1364" i="1"/>
  <c r="F1362" i="1" a="1"/>
  <c r="F1362" i="1" s="1"/>
  <c r="L1363" i="1" a="1"/>
  <c r="L1363" i="1"/>
  <c r="G1362" i="1" a="1"/>
  <c r="G1362" i="1" s="1"/>
  <c r="M1362" i="1" a="1"/>
  <c r="M1362" i="1"/>
  <c r="J1362" i="1" a="1"/>
  <c r="J1362" i="1" s="1"/>
  <c r="H1362" i="1" a="1"/>
  <c r="H1362" i="1" s="1"/>
  <c r="M1366" i="1" a="1"/>
  <c r="M1366" i="1" s="1"/>
  <c r="O1362" i="1" a="1"/>
  <c r="O1362" i="1"/>
  <c r="L1362" i="1" a="1"/>
  <c r="L1362" i="1"/>
  <c r="N1365" i="1" a="1"/>
  <c r="N1365" i="1"/>
  <c r="H1364" i="1" a="1"/>
  <c r="H1364" i="1" s="1"/>
  <c r="J1363" i="1" a="1"/>
  <c r="J1363" i="1" s="1"/>
  <c r="F1363" i="1" a="1"/>
  <c r="F1363" i="1"/>
  <c r="M1361" i="1" a="1"/>
  <c r="M1361" i="1"/>
  <c r="F1364" i="1" a="1"/>
  <c r="F1364" i="1" s="1"/>
  <c r="P1366" i="1" a="1"/>
  <c r="P1366" i="1"/>
  <c r="O1366" i="1" a="1"/>
  <c r="O1366" i="1" s="1"/>
  <c r="N1366" i="1" a="1"/>
  <c r="N1366" i="1"/>
  <c r="L1366" i="1" a="1"/>
  <c r="L1366" i="1" s="1"/>
  <c r="G1364" i="1" a="1"/>
  <c r="G1364" i="1" s="1"/>
  <c r="H1365" i="1" a="1"/>
  <c r="H1365" i="1" s="1"/>
  <c r="G1366" i="1" a="1"/>
  <c r="G1366" i="1" s="1"/>
  <c r="P1361" i="1" a="1"/>
  <c r="P1361" i="1"/>
  <c r="P1365" i="1" a="1"/>
  <c r="P1365" i="1"/>
  <c r="F1365" i="1" a="1"/>
  <c r="F1365" i="1" s="1"/>
  <c r="Q1364" i="1" a="1"/>
  <c r="Q1364" i="1"/>
  <c r="M1363" i="1" a="1"/>
  <c r="M1363" i="1"/>
  <c r="G1363" i="1" a="1"/>
  <c r="G1363" i="1"/>
  <c r="Q1361" i="1" a="1"/>
  <c r="Q1361" i="1" s="1"/>
  <c r="I1363" i="1" a="1"/>
  <c r="I1363" i="1"/>
  <c r="P1362" i="1" a="1"/>
  <c r="P1362" i="1" s="1"/>
  <c r="F1366" i="1" a="1"/>
  <c r="F1366" i="1" s="1"/>
  <c r="M1365" i="1" a="1"/>
  <c r="M1365" i="1" s="1"/>
  <c r="I1365" i="1" a="1"/>
  <c r="I1365" i="1" s="1"/>
  <c r="K1364" i="1" a="1"/>
  <c r="K1364" i="1" s="1"/>
  <c r="N1362" i="1" a="1"/>
  <c r="N1362" i="1" s="1"/>
  <c r="K1362" i="1" a="1"/>
  <c r="K1362" i="1"/>
  <c r="N1363" i="1" a="1"/>
  <c r="N1363" i="1"/>
  <c r="O1361" i="1" a="1"/>
  <c r="O1361" i="1"/>
  <c r="O1363" i="1" a="1"/>
  <c r="O1363" i="1" s="1"/>
  <c r="I1366" i="1" a="1"/>
  <c r="I1366" i="1" s="1"/>
  <c r="I1362" i="1" a="1"/>
  <c r="I1362" i="1" s="1"/>
  <c r="K1365" i="1" a="1"/>
  <c r="K1365" i="1" s="1"/>
  <c r="H1363" i="1" a="1"/>
  <c r="H1363" i="1"/>
  <c r="K1363" i="1" a="1"/>
  <c r="K1363" i="1" s="1"/>
  <c r="N1364" i="1" a="1"/>
  <c r="N1364" i="1"/>
  <c r="P1363" i="1" a="1"/>
  <c r="P1363" i="1" s="1"/>
  <c r="N1361" i="1" a="1"/>
  <c r="N1361" i="1" s="1"/>
  <c r="K1366" i="1" a="1"/>
  <c r="K1366" i="1" s="1"/>
  <c r="J1366" i="1" a="1"/>
  <c r="J1366" i="1" s="1"/>
  <c r="G1365" i="1" a="1"/>
  <c r="G1365" i="1"/>
  <c r="H1366" i="1" a="1"/>
  <c r="H1366" i="1" s="1"/>
  <c r="O1364" i="1" a="1"/>
  <c r="O1364" i="1"/>
  <c r="J1364" i="1" a="1"/>
  <c r="J1364" i="1"/>
  <c r="Q1363" i="1" a="1"/>
  <c r="Q1363" i="1"/>
  <c r="M1364" i="1" a="1"/>
  <c r="M1364" i="1" s="1"/>
  <c r="Q1362" i="1" a="1"/>
  <c r="Q1362" i="1" s="1"/>
  <c r="L1364" i="1" a="1"/>
  <c r="L1364" i="1"/>
  <c r="O1356" i="1" a="1"/>
  <c r="O1356" i="1" s="1"/>
  <c r="L1361" i="1" a="1"/>
  <c r="L1361" i="1"/>
  <c r="J1358" i="1" a="1"/>
  <c r="J1358" i="1" s="1"/>
  <c r="H1361" i="1" a="1"/>
  <c r="H1361" i="1" s="1"/>
  <c r="F1359" i="1" a="1"/>
  <c r="F1359" i="1" s="1"/>
  <c r="I1358" i="1" a="1"/>
  <c r="I1358" i="1" s="1"/>
  <c r="F1360" i="1" a="1"/>
  <c r="F1360" i="1"/>
  <c r="P1359" i="1" a="1"/>
  <c r="P1359" i="1" s="1"/>
  <c r="J1357" i="1" a="1"/>
  <c r="J1357" i="1" s="1"/>
  <c r="I1357" i="1" a="1"/>
  <c r="I1357" i="1"/>
  <c r="Q1360" i="1" a="1"/>
  <c r="Q1360" i="1" s="1"/>
  <c r="G1361" i="1" a="1"/>
  <c r="G1361" i="1"/>
  <c r="F1361" i="1" a="1"/>
  <c r="F1361" i="1" s="1"/>
  <c r="K1358" i="1" a="1"/>
  <c r="K1358" i="1"/>
  <c r="P1360" i="1" a="1"/>
  <c r="P1360" i="1" s="1"/>
  <c r="O1358" i="1" a="1"/>
  <c r="O1358" i="1"/>
  <c r="L1357" i="1" a="1"/>
  <c r="L1357" i="1"/>
  <c r="Q1357" i="1" a="1"/>
  <c r="Q1357" i="1" s="1"/>
  <c r="Q1356" i="1" a="1"/>
  <c r="Q1356" i="1" s="1"/>
  <c r="K1356" i="1" a="1"/>
  <c r="K1356" i="1" s="1"/>
  <c r="K1359" i="1" a="1"/>
  <c r="K1359" i="1"/>
  <c r="H1357" i="1" a="1"/>
  <c r="H1357" i="1" s="1"/>
  <c r="I1356" i="1" a="1"/>
  <c r="I1356" i="1" s="1"/>
  <c r="G1357" i="1" a="1"/>
  <c r="G1357" i="1" s="1"/>
  <c r="J1359" i="1" a="1"/>
  <c r="J1359" i="1"/>
  <c r="L1359" i="1" a="1"/>
  <c r="L1359" i="1"/>
  <c r="K1361" i="1" a="1"/>
  <c r="K1361" i="1" s="1"/>
  <c r="Q1359" i="1" a="1"/>
  <c r="Q1359" i="1"/>
  <c r="K1360" i="1" a="1"/>
  <c r="K1360" i="1" s="1"/>
  <c r="J1361" i="1" a="1"/>
  <c r="J1361" i="1" s="1"/>
  <c r="I1361" i="1" a="1"/>
  <c r="I1361" i="1" s="1"/>
  <c r="M1359" i="1" a="1"/>
  <c r="M1359" i="1"/>
  <c r="F1358" i="1" a="1"/>
  <c r="F1358" i="1" s="1"/>
  <c r="O1360" i="1" a="1"/>
  <c r="O1360" i="1"/>
  <c r="N1360" i="1" a="1"/>
  <c r="N1360" i="1"/>
  <c r="M1360" i="1" a="1"/>
  <c r="M1360" i="1"/>
  <c r="O1357" i="1" a="1"/>
  <c r="O1357" i="1" s="1"/>
  <c r="L1360" i="1" a="1"/>
  <c r="L1360" i="1" s="1"/>
  <c r="F1357" i="1" a="1"/>
  <c r="F1357" i="1" s="1"/>
  <c r="J1360" i="1" a="1"/>
  <c r="J1360" i="1"/>
  <c r="I1359" i="1" a="1"/>
  <c r="I1359" i="1" s="1"/>
  <c r="H1360" i="1" a="1"/>
  <c r="H1360" i="1"/>
  <c r="G1359" i="1" a="1"/>
  <c r="G1359" i="1" s="1"/>
  <c r="P1358" i="1" a="1"/>
  <c r="P1358" i="1"/>
  <c r="M1356" i="1" a="1"/>
  <c r="M1356" i="1" s="1"/>
  <c r="K1357" i="1" a="1"/>
  <c r="K1357" i="1"/>
  <c r="N1358" i="1" a="1"/>
  <c r="N1358" i="1" s="1"/>
  <c r="N1357" i="1" a="1"/>
  <c r="N1357" i="1" s="1"/>
  <c r="P1356" i="1" a="1"/>
  <c r="P1356" i="1"/>
  <c r="O1359" i="1" a="1"/>
  <c r="O1359" i="1" s="1"/>
  <c r="N1359" i="1" a="1"/>
  <c r="N1359" i="1"/>
  <c r="G1358" i="1" a="1"/>
  <c r="G1358" i="1" s="1"/>
  <c r="N1356" i="1" a="1"/>
  <c r="N1356" i="1" s="1"/>
  <c r="L1356" i="1" a="1"/>
  <c r="L1356" i="1" s="1"/>
  <c r="H1358" i="1" a="1"/>
  <c r="H1358" i="1" s="1"/>
  <c r="J1356" i="1" a="1"/>
  <c r="J1356" i="1"/>
  <c r="M1357" i="1" a="1"/>
  <c r="M1357" i="1" s="1"/>
  <c r="Q1358" i="1" a="1"/>
  <c r="Q1358" i="1"/>
  <c r="L1358" i="1" a="1"/>
  <c r="L1358" i="1" s="1"/>
  <c r="P1357" i="1" a="1"/>
  <c r="P1357" i="1"/>
  <c r="G1360" i="1" a="1"/>
  <c r="G1360" i="1"/>
  <c r="I1360" i="1" a="1"/>
  <c r="I1360" i="1" s="1"/>
  <c r="H1359" i="1" a="1"/>
  <c r="H1359" i="1"/>
  <c r="M1358" i="1" a="1"/>
  <c r="M1358" i="1" s="1"/>
  <c r="P1350" i="1" a="1"/>
  <c r="P1350" i="1"/>
  <c r="F1352" i="1" a="1"/>
  <c r="F1352" i="1" s="1"/>
  <c r="K1353" i="1" a="1"/>
  <c r="K1353" i="1" s="1"/>
  <c r="M1354" i="1" a="1"/>
  <c r="M1354" i="1" s="1"/>
  <c r="G1354" i="1" a="1"/>
  <c r="G1354" i="1" s="1"/>
  <c r="L1353" i="1" a="1"/>
  <c r="L1353" i="1"/>
  <c r="N1350" i="1" a="1"/>
  <c r="N1350" i="1" s="1"/>
  <c r="N1352" i="1" a="1"/>
  <c r="N1352" i="1" s="1"/>
  <c r="H1353" i="1" a="1"/>
  <c r="H1353" i="1"/>
  <c r="K1350" i="1" a="1"/>
  <c r="K1350" i="1"/>
  <c r="Q1352" i="1" a="1"/>
  <c r="Q1352" i="1" s="1"/>
  <c r="H1356" i="1" a="1"/>
  <c r="H1356" i="1" s="1"/>
  <c r="G1356" i="1" a="1"/>
  <c r="G1356" i="1"/>
  <c r="F1356" i="1" a="1"/>
  <c r="F1356" i="1" s="1"/>
  <c r="Q1355" i="1" a="1"/>
  <c r="Q1355" i="1" s="1"/>
  <c r="P1355" i="1" a="1"/>
  <c r="P1355" i="1"/>
  <c r="F1355" i="1" a="1"/>
  <c r="F1355" i="1" s="1"/>
  <c r="K1354" i="1" a="1"/>
  <c r="K1354" i="1" s="1"/>
  <c r="P1354" i="1" a="1"/>
  <c r="P1354" i="1" s="1"/>
  <c r="M1353" i="1" a="1"/>
  <c r="M1353" i="1"/>
  <c r="O1355" i="1" a="1"/>
  <c r="O1355" i="1" s="1"/>
  <c r="N1355" i="1" a="1"/>
  <c r="N1355" i="1"/>
  <c r="G1353" i="1" a="1"/>
  <c r="G1353" i="1"/>
  <c r="Q1350" i="1" a="1"/>
  <c r="Q1350" i="1" s="1"/>
  <c r="K1352" i="1" a="1"/>
  <c r="K1352" i="1" s="1"/>
  <c r="M1350" i="1" a="1"/>
  <c r="M1350" i="1" s="1"/>
  <c r="M1355" i="1" a="1"/>
  <c r="M1355" i="1"/>
  <c r="L1355" i="1" a="1"/>
  <c r="L1355" i="1"/>
  <c r="L1350" i="1" a="1"/>
  <c r="L1350" i="1"/>
  <c r="G1355" i="1" a="1"/>
  <c r="G1355" i="1"/>
  <c r="O1352" i="1" a="1"/>
  <c r="O1352" i="1" s="1"/>
  <c r="Q1354" i="1" a="1"/>
  <c r="Q1354" i="1"/>
  <c r="L1354" i="1" a="1"/>
  <c r="L1354" i="1" s="1"/>
  <c r="P1353" i="1" a="1"/>
  <c r="P1353" i="1"/>
  <c r="J1354" i="1" a="1"/>
  <c r="J1354" i="1" s="1"/>
  <c r="H1354" i="1" a="1"/>
  <c r="H1354" i="1" s="1"/>
  <c r="F1354" i="1" a="1"/>
  <c r="F1354" i="1"/>
  <c r="Q1353" i="1" a="1"/>
  <c r="Q1353" i="1"/>
  <c r="J1353" i="1" a="1"/>
  <c r="J1353" i="1" s="1"/>
  <c r="J1352" i="1" a="1"/>
  <c r="J1352" i="1"/>
  <c r="G1352" i="1" a="1"/>
  <c r="G1352" i="1"/>
  <c r="N1353" i="1" a="1"/>
  <c r="N1353" i="1" s="1"/>
  <c r="M1352" i="1" a="1"/>
  <c r="M1352" i="1" s="1"/>
  <c r="L1352" i="1" a="1"/>
  <c r="L1352" i="1"/>
  <c r="O1350" i="1" a="1"/>
  <c r="O1350" i="1" s="1"/>
  <c r="K1355" i="1" a="1"/>
  <c r="K1355" i="1" s="1"/>
  <c r="J1355" i="1" a="1"/>
  <c r="J1355" i="1" s="1"/>
  <c r="O1353" i="1" a="1"/>
  <c r="O1353" i="1" s="1"/>
  <c r="I1353" i="1" a="1"/>
  <c r="I1353" i="1" s="1"/>
  <c r="I1355" i="1" a="1"/>
  <c r="I1355" i="1"/>
  <c r="H1355" i="1" a="1"/>
  <c r="H1355" i="1"/>
  <c r="O1354" i="1" a="1"/>
  <c r="O1354" i="1"/>
  <c r="H1352" i="1" a="1"/>
  <c r="H1352" i="1" s="1"/>
  <c r="N1354" i="1" a="1"/>
  <c r="N1354" i="1" s="1"/>
  <c r="P1352" i="1" a="1"/>
  <c r="P1352" i="1"/>
  <c r="I1352" i="1" a="1"/>
  <c r="I1352" i="1" s="1"/>
  <c r="I1354" i="1" a="1"/>
  <c r="I1354" i="1"/>
  <c r="F1353" i="1" a="1"/>
  <c r="F1353" i="1"/>
  <c r="J1350" i="1" a="1"/>
  <c r="J1350" i="1"/>
  <c r="J1349" i="1" a="1"/>
  <c r="J1349" i="1" s="1"/>
  <c r="K1346" i="1" a="1"/>
  <c r="K1346" i="1" s="1"/>
  <c r="I1349" i="1" a="1"/>
  <c r="I1349" i="1" s="1"/>
  <c r="H1349" i="1" a="1"/>
  <c r="H1349" i="1" s="1"/>
  <c r="N1348" i="1" a="1"/>
  <c r="N1348" i="1"/>
  <c r="I1346" i="1" a="1"/>
  <c r="I1346" i="1" s="1"/>
  <c r="O1347" i="1" a="1"/>
  <c r="O1347" i="1" s="1"/>
  <c r="L1348" i="1" a="1"/>
  <c r="L1348" i="1" s="1"/>
  <c r="N1347" i="1" a="1"/>
  <c r="N1347" i="1"/>
  <c r="G1349" i="1" a="1"/>
  <c r="G1349" i="1"/>
  <c r="P1348" i="1" a="1"/>
  <c r="P1348" i="1" s="1"/>
  <c r="F1348" i="1" a="1"/>
  <c r="F1348" i="1"/>
  <c r="J1348" i="1" a="1"/>
  <c r="J1348" i="1" s="1"/>
  <c r="J1346" i="1" a="1"/>
  <c r="J1346" i="1" s="1"/>
  <c r="M1348" i="1" a="1"/>
  <c r="M1348" i="1"/>
  <c r="G1348" i="1" a="1"/>
  <c r="G1348" i="1" s="1"/>
  <c r="K1348" i="1" a="1"/>
  <c r="K1348" i="1" s="1"/>
  <c r="G1347" i="1" a="1"/>
  <c r="G1347" i="1" s="1"/>
  <c r="H1348" i="1" a="1"/>
  <c r="H1348" i="1"/>
  <c r="P1347" i="1" a="1"/>
  <c r="P1347" i="1" s="1"/>
  <c r="P1346" i="1" a="1"/>
  <c r="P1346" i="1"/>
  <c r="M1347" i="1" a="1"/>
  <c r="M1347" i="1"/>
  <c r="J1347" i="1" a="1"/>
  <c r="J1347" i="1"/>
  <c r="N1346" i="1" a="1"/>
  <c r="N1346" i="1"/>
  <c r="F1347" i="1" a="1"/>
  <c r="F1347" i="1" s="1"/>
  <c r="F1346" i="1" a="1"/>
  <c r="F1346" i="1"/>
  <c r="K1347" i="1" a="1"/>
  <c r="K1347" i="1" s="1"/>
  <c r="O1346" i="1" a="1"/>
  <c r="O1346" i="1" s="1"/>
  <c r="L1346" i="1" a="1"/>
  <c r="L1346" i="1"/>
  <c r="G1346" i="1" a="1"/>
  <c r="G1346" i="1" s="1"/>
  <c r="H1346" i="1" a="1"/>
  <c r="H1346" i="1" s="1"/>
  <c r="I1350" i="1" a="1"/>
  <c r="I1350" i="1" s="1"/>
  <c r="H1350" i="1" a="1"/>
  <c r="H1350" i="1" s="1"/>
  <c r="G1350" i="1" a="1"/>
  <c r="G1350" i="1"/>
  <c r="Q1346" i="1" a="1"/>
  <c r="Q1346" i="1" s="1"/>
  <c r="F1350" i="1" a="1"/>
  <c r="F1350" i="1"/>
  <c r="Q1349" i="1" a="1"/>
  <c r="Q1349" i="1" s="1"/>
  <c r="I1348" i="1" a="1"/>
  <c r="I1348" i="1"/>
  <c r="I1347" i="1" a="1"/>
  <c r="I1347" i="1" s="1"/>
  <c r="O1348" i="1" a="1"/>
  <c r="O1348" i="1"/>
  <c r="P1349" i="1" a="1"/>
  <c r="P1349" i="1"/>
  <c r="O1349" i="1" a="1"/>
  <c r="O1349" i="1" s="1"/>
  <c r="L1347" i="1" a="1"/>
  <c r="L1347" i="1"/>
  <c r="N1349" i="1" a="1"/>
  <c r="N1349" i="1" s="1"/>
  <c r="M1349" i="1" a="1"/>
  <c r="M1349" i="1" s="1"/>
  <c r="L1349" i="1" a="1"/>
  <c r="L1349" i="1" s="1"/>
  <c r="H1347" i="1" a="1"/>
  <c r="H1347" i="1"/>
  <c r="K1349" i="1" a="1"/>
  <c r="K1349" i="1"/>
  <c r="F1349" i="1" a="1"/>
  <c r="F1349" i="1" s="1"/>
  <c r="Q1348" i="1" a="1"/>
  <c r="Q1348" i="1"/>
  <c r="Q1347" i="1" a="1"/>
  <c r="Q1347" i="1"/>
  <c r="M1346" i="1" a="1"/>
  <c r="M1346" i="1"/>
  <c r="F1336" i="1" a="1"/>
  <c r="F1336" i="1"/>
  <c r="Q1338" i="1" a="1"/>
  <c r="Q1338" i="1"/>
  <c r="P1339" i="1" a="1"/>
  <c r="P1339" i="1"/>
  <c r="Q1340" i="1" a="1"/>
  <c r="Q1340" i="1" s="1"/>
  <c r="L1339" i="1" a="1"/>
  <c r="L1339" i="1" s="1"/>
  <c r="K1336" i="1" a="1"/>
  <c r="K1336" i="1" s="1"/>
  <c r="O1336" i="1" a="1"/>
  <c r="O1336" i="1" s="1"/>
  <c r="J1336" i="1" a="1"/>
  <c r="J1336" i="1" s="1"/>
  <c r="J1337" i="1" a="1"/>
  <c r="J1337" i="1"/>
  <c r="F1338" i="1" a="1"/>
  <c r="F1338" i="1" s="1"/>
  <c r="I1337" i="1" a="1"/>
  <c r="I1337" i="1" s="1"/>
  <c r="O1338" i="1" a="1"/>
  <c r="O1338" i="1" s="1"/>
  <c r="M1340" i="1" a="1"/>
  <c r="M1340" i="1" s="1"/>
  <c r="K1340" i="1" a="1"/>
  <c r="K1340" i="1"/>
  <c r="J1340" i="1" a="1"/>
  <c r="J1340" i="1"/>
  <c r="K1339" i="1" a="1"/>
  <c r="K1339" i="1" s="1"/>
  <c r="H1336" i="1" a="1"/>
  <c r="H1336" i="1" s="1"/>
  <c r="H1339" i="1" a="1"/>
  <c r="H1339" i="1" s="1"/>
  <c r="O1337" i="1" a="1"/>
  <c r="O1337" i="1"/>
  <c r="Q1339" i="1" a="1"/>
  <c r="Q1339" i="1" s="1"/>
  <c r="G1339" i="1" a="1"/>
  <c r="G1339" i="1" s="1"/>
  <c r="M1337" i="1" a="1"/>
  <c r="M1337" i="1" s="1"/>
  <c r="L1337" i="1" a="1"/>
  <c r="L1337" i="1"/>
  <c r="J1338" i="1" a="1"/>
  <c r="J1338" i="1"/>
  <c r="P1337" i="1" a="1"/>
  <c r="P1337" i="1"/>
  <c r="N1337" i="1" a="1"/>
  <c r="N1337" i="1" s="1"/>
  <c r="F1337" i="1" a="1"/>
  <c r="F1337" i="1" s="1"/>
  <c r="L1336" i="1" a="1"/>
  <c r="L1336" i="1"/>
  <c r="I1336" i="1" a="1"/>
  <c r="I1336" i="1" s="1"/>
  <c r="K1337" i="1" a="1"/>
  <c r="K1337" i="1" s="1"/>
  <c r="Q1337" i="1" a="1"/>
  <c r="Q1337" i="1"/>
  <c r="N1338" i="1" a="1"/>
  <c r="N1338" i="1"/>
  <c r="L1340" i="1" a="1"/>
  <c r="L1340" i="1"/>
  <c r="H1338" i="1" a="1"/>
  <c r="H1338" i="1" s="1"/>
  <c r="F1340" i="1" a="1"/>
  <c r="F1340" i="1" s="1"/>
  <c r="N1339" i="1" a="1"/>
  <c r="N1339" i="1" s="1"/>
  <c r="H1337" i="1" a="1"/>
  <c r="H1337" i="1"/>
  <c r="Q1336" i="1" a="1"/>
  <c r="Q1336" i="1"/>
  <c r="N1336" i="1" a="1"/>
  <c r="N1336" i="1"/>
  <c r="P1340" i="1" a="1"/>
  <c r="P1340" i="1" s="1"/>
  <c r="I1340" i="1" a="1"/>
  <c r="I1340" i="1"/>
  <c r="N1340" i="1" a="1"/>
  <c r="N1340" i="1"/>
  <c r="H1340" i="1" a="1"/>
  <c r="H1340" i="1"/>
  <c r="G1340" i="1" a="1"/>
  <c r="G1340" i="1"/>
  <c r="G1336" i="1" a="1"/>
  <c r="G1336" i="1" s="1"/>
  <c r="O1339" i="1" a="1"/>
  <c r="O1339" i="1"/>
  <c r="M1339" i="1" a="1"/>
  <c r="M1339" i="1" s="1"/>
  <c r="M1338" i="1" a="1"/>
  <c r="M1338" i="1" s="1"/>
  <c r="J1339" i="1" a="1"/>
  <c r="J1339" i="1" s="1"/>
  <c r="P1336" i="1" a="1"/>
  <c r="P1336" i="1" s="1"/>
  <c r="I1339" i="1" a="1"/>
  <c r="I1339" i="1"/>
  <c r="G1338" i="1" a="1"/>
  <c r="G1338" i="1"/>
  <c r="F1339" i="1" a="1"/>
  <c r="F1339" i="1" s="1"/>
  <c r="P1338" i="1" a="1"/>
  <c r="P1338" i="1"/>
  <c r="L1338" i="1" a="1"/>
  <c r="L1338" i="1" s="1"/>
  <c r="I1338" i="1" a="1"/>
  <c r="I1338" i="1"/>
  <c r="G1337" i="1" a="1"/>
  <c r="G1337" i="1"/>
  <c r="M1336" i="1" a="1"/>
  <c r="M1336" i="1" s="1"/>
  <c r="O1340" i="1" a="1"/>
  <c r="O1340" i="1"/>
  <c r="K1338" i="1" a="1"/>
  <c r="K1338" i="1"/>
  <c r="H1335" i="1" a="1"/>
  <c r="H1335" i="1" s="1"/>
  <c r="F1335" i="1" a="1"/>
  <c r="F1335" i="1" s="1"/>
  <c r="P1334" i="1" a="1"/>
  <c r="P1334" i="1" s="1"/>
  <c r="H1334" i="1" a="1"/>
  <c r="H1334" i="1" s="1"/>
  <c r="O1332" i="1" a="1"/>
  <c r="O1332" i="1" s="1"/>
  <c r="N1333" i="1" a="1"/>
  <c r="N1333" i="1" s="1"/>
  <c r="G1334" i="1" a="1"/>
  <c r="G1334" i="1"/>
  <c r="H1333" i="1" a="1"/>
  <c r="H1333" i="1"/>
  <c r="P1332" i="1" a="1"/>
  <c r="P1332" i="1"/>
  <c r="L1334" i="1" a="1"/>
  <c r="L1334" i="1"/>
  <c r="L1333" i="1" a="1"/>
  <c r="L1333" i="1" s="1"/>
  <c r="N1334" i="1" a="1"/>
  <c r="N1334" i="1" s="1"/>
  <c r="M1333" i="1" a="1"/>
  <c r="M1333" i="1"/>
  <c r="M1332" i="1" a="1"/>
  <c r="M1332" i="1"/>
  <c r="I1332" i="1" a="1"/>
  <c r="I1332" i="1" s="1"/>
  <c r="M1334" i="1" a="1"/>
  <c r="M1334" i="1" s="1"/>
  <c r="J1333" i="1" a="1"/>
  <c r="J1333" i="1" s="1"/>
  <c r="G1333" i="1" a="1"/>
  <c r="G1333" i="1" s="1"/>
  <c r="Q1335" i="1" a="1"/>
  <c r="Q1335" i="1" s="1"/>
  <c r="Q1334" i="1" a="1"/>
  <c r="Q1334" i="1"/>
  <c r="O1334" i="1" a="1"/>
  <c r="O1334" i="1"/>
  <c r="I1334" i="1" a="1"/>
  <c r="I1334" i="1"/>
  <c r="Q1332" i="1" a="1"/>
  <c r="Q1332" i="1"/>
  <c r="F1334" i="1" a="1"/>
  <c r="F1334" i="1"/>
  <c r="P1335" i="1" a="1"/>
  <c r="P1335" i="1" s="1"/>
  <c r="G1335" i="1" a="1"/>
  <c r="G1335" i="1" s="1"/>
  <c r="K1333" i="1" a="1"/>
  <c r="K1333" i="1" s="1"/>
  <c r="K1334" i="1" a="1"/>
  <c r="K1334" i="1" s="1"/>
  <c r="N1332" i="1" a="1"/>
  <c r="N1332" i="1" s="1"/>
  <c r="J1332" i="1" a="1"/>
  <c r="J1332" i="1" s="1"/>
  <c r="P1333" i="1" a="1"/>
  <c r="P1333" i="1" s="1"/>
  <c r="O1335" i="1" a="1"/>
  <c r="O1335" i="1" s="1"/>
  <c r="N1335" i="1" a="1"/>
  <c r="N1335" i="1" s="1"/>
  <c r="M1335" i="1" a="1"/>
  <c r="M1335" i="1"/>
  <c r="L1335" i="1" a="1"/>
  <c r="L1335" i="1" s="1"/>
  <c r="F1333" i="1" a="1"/>
  <c r="F1333" i="1" s="1"/>
  <c r="I1333" i="1" a="1"/>
  <c r="I1333" i="1" s="1"/>
  <c r="K1335" i="1" a="1"/>
  <c r="K1335" i="1"/>
  <c r="J1335" i="1" a="1"/>
  <c r="J1335" i="1" s="1"/>
  <c r="F1332" i="1" a="1"/>
  <c r="F1332" i="1" s="1"/>
  <c r="O1333" i="1" a="1"/>
  <c r="O1333" i="1"/>
  <c r="L1332" i="1" a="1"/>
  <c r="L1332" i="1"/>
  <c r="K1332" i="1" a="1"/>
  <c r="K1332" i="1"/>
  <c r="H1332" i="1" a="1"/>
  <c r="H1332" i="1" s="1"/>
  <c r="G1332" i="1" a="1"/>
  <c r="G1332" i="1" s="1"/>
  <c r="J1334" i="1" a="1"/>
  <c r="J1334" i="1" s="1"/>
  <c r="I1335" i="1" a="1"/>
  <c r="I1335" i="1" s="1"/>
  <c r="Q1333" i="1" a="1"/>
  <c r="Q1333" i="1" s="1"/>
  <c r="I1325" i="1" a="1"/>
  <c r="I1325" i="1" s="1"/>
  <c r="Q1326" i="1" a="1"/>
  <c r="Q1326" i="1" s="1"/>
  <c r="J1326" i="1" a="1"/>
  <c r="J1326" i="1"/>
  <c r="N1325" i="1" a="1"/>
  <c r="N1325" i="1"/>
  <c r="F1324" i="1" a="1"/>
  <c r="F1324" i="1"/>
  <c r="M1325" i="1" a="1"/>
  <c r="M1325" i="1" s="1"/>
  <c r="L1324" i="1" a="1"/>
  <c r="L1324" i="1"/>
  <c r="O1324" i="1" a="1"/>
  <c r="O1324" i="1" s="1"/>
  <c r="G1324" i="1" a="1"/>
  <c r="G1324" i="1"/>
  <c r="H1325" i="1" a="1"/>
  <c r="H1325" i="1" s="1"/>
  <c r="M1326" i="1" a="1"/>
  <c r="M1326" i="1" s="1"/>
  <c r="F1326" i="1" a="1"/>
  <c r="F1326" i="1" s="1"/>
  <c r="Q1323" i="1" a="1"/>
  <c r="Q1323" i="1" s="1"/>
  <c r="P1326" i="1" a="1"/>
  <c r="P1326" i="1" s="1"/>
  <c r="J1324" i="1" a="1"/>
  <c r="J1324" i="1"/>
  <c r="I1324" i="1" a="1"/>
  <c r="I1324" i="1"/>
  <c r="Q1324" i="1" a="1"/>
  <c r="Q1324" i="1"/>
  <c r="K1326" i="1" a="1"/>
  <c r="K1326" i="1"/>
  <c r="P1324" i="1" a="1"/>
  <c r="P1324" i="1" s="1"/>
  <c r="K1324" i="1" a="1"/>
  <c r="K1324" i="1" s="1"/>
  <c r="O1325" i="1" a="1"/>
  <c r="O1325" i="1"/>
  <c r="H1324" i="1" a="1"/>
  <c r="H1324" i="1" s="1"/>
  <c r="G1326" i="1" a="1"/>
  <c r="G1326" i="1" s="1"/>
  <c r="N1326" i="1" a="1"/>
  <c r="N1326" i="1" s="1"/>
  <c r="H1326" i="1" a="1"/>
  <c r="H1326" i="1" s="1"/>
  <c r="J1325" i="1" a="1"/>
  <c r="J1325" i="1" s="1"/>
  <c r="Q1325" i="1" a="1"/>
  <c r="Q1325" i="1" s="1"/>
  <c r="G1325" i="1" a="1"/>
  <c r="G1325" i="1"/>
  <c r="L1326" i="1" a="1"/>
  <c r="L1326" i="1"/>
  <c r="L1325" i="1" a="1"/>
  <c r="L1325" i="1" s="1"/>
  <c r="I1326" i="1" a="1"/>
  <c r="I1326" i="1" s="1"/>
  <c r="M1324" i="1" a="1"/>
  <c r="M1324" i="1"/>
  <c r="O1326" i="1" a="1"/>
  <c r="O1326" i="1" s="1"/>
  <c r="P1325" i="1" a="1"/>
  <c r="P1325" i="1"/>
  <c r="F1325" i="1" a="1"/>
  <c r="F1325" i="1"/>
  <c r="K1325" i="1" a="1"/>
  <c r="K1325" i="1"/>
  <c r="N1324" i="1" a="1"/>
  <c r="N1324" i="1" s="1"/>
  <c r="I1318" i="1" a="1"/>
  <c r="I1318" i="1" s="1"/>
  <c r="K1321" i="1" a="1"/>
  <c r="K1321" i="1" s="1"/>
  <c r="G1320" i="1" a="1"/>
  <c r="G1320" i="1" s="1"/>
  <c r="F1319" i="1" a="1"/>
  <c r="F1319" i="1" s="1"/>
  <c r="P1320" i="1" a="1"/>
  <c r="P1320" i="1"/>
  <c r="H1320" i="1" a="1"/>
  <c r="H1320" i="1" s="1"/>
  <c r="F1320" i="1" a="1"/>
  <c r="F1320" i="1"/>
  <c r="P1318" i="1" a="1"/>
  <c r="P1318" i="1"/>
  <c r="F1321" i="1" a="1"/>
  <c r="F1321" i="1"/>
  <c r="K1318" i="1" a="1"/>
  <c r="K1318" i="1" s="1"/>
  <c r="O1317" i="1" a="1"/>
  <c r="O1317" i="1"/>
  <c r="J1320" i="1" a="1"/>
  <c r="J1320" i="1" s="1"/>
  <c r="N1318" i="1" a="1"/>
  <c r="N1318" i="1" s="1"/>
  <c r="Q1317" i="1" a="1"/>
  <c r="Q1317" i="1" s="1"/>
  <c r="O1323" i="1" a="1"/>
  <c r="O1323" i="1" s="1"/>
  <c r="G1319" i="1" a="1"/>
  <c r="G1319" i="1" s="1"/>
  <c r="O1318" i="1" a="1"/>
  <c r="O1318" i="1" s="1"/>
  <c r="I1320" i="1" a="1"/>
  <c r="I1320" i="1" s="1"/>
  <c r="N1323" i="1" a="1"/>
  <c r="N1323" i="1"/>
  <c r="G1318" i="1" a="1"/>
  <c r="G1318" i="1" s="1"/>
  <c r="M1323" i="1" a="1"/>
  <c r="M1323" i="1" s="1"/>
  <c r="J1323" i="1" a="1"/>
  <c r="J1323" i="1" s="1"/>
  <c r="P1321" i="1" a="1"/>
  <c r="P1321" i="1"/>
  <c r="O1320" i="1" a="1"/>
  <c r="O1320" i="1"/>
  <c r="J1318" i="1" a="1"/>
  <c r="J1318" i="1" s="1"/>
  <c r="L1319" i="1" a="1"/>
  <c r="L1319" i="1"/>
  <c r="P1319" i="1" a="1"/>
  <c r="P1319" i="1"/>
  <c r="H1318" i="1" a="1"/>
  <c r="H1318" i="1"/>
  <c r="K1323" i="1" a="1"/>
  <c r="K1323" i="1" s="1"/>
  <c r="Q1321" i="1" a="1"/>
  <c r="Q1321" i="1" s="1"/>
  <c r="L1321" i="1" a="1"/>
  <c r="L1321" i="1" s="1"/>
  <c r="O1319" i="1" a="1"/>
  <c r="O1319" i="1"/>
  <c r="Q1320" i="1" a="1"/>
  <c r="Q1320" i="1"/>
  <c r="Q1319" i="1" a="1"/>
  <c r="Q1319" i="1" s="1"/>
  <c r="H1323" i="1" a="1"/>
  <c r="H1323" i="1"/>
  <c r="N1321" i="1" a="1"/>
  <c r="N1321" i="1"/>
  <c r="K1320" i="1" a="1"/>
  <c r="K1320" i="1"/>
  <c r="H1319" i="1" a="1"/>
  <c r="H1319" i="1"/>
  <c r="H1321" i="1" a="1"/>
  <c r="H1321" i="1" s="1"/>
  <c r="M1318" i="1" a="1"/>
  <c r="M1318" i="1"/>
  <c r="F1318" i="1" a="1"/>
  <c r="F1318" i="1"/>
  <c r="N1320" i="1" a="1"/>
  <c r="N1320" i="1" s="1"/>
  <c r="K1319" i="1" a="1"/>
  <c r="K1319" i="1" s="1"/>
  <c r="P1323" i="1" a="1"/>
  <c r="P1323" i="1" s="1"/>
  <c r="L1323" i="1" a="1"/>
  <c r="L1323" i="1" s="1"/>
  <c r="I1323" i="1" a="1"/>
  <c r="I1323" i="1"/>
  <c r="M1319" i="1" a="1"/>
  <c r="M1319" i="1"/>
  <c r="G1323" i="1" a="1"/>
  <c r="G1323" i="1" s="1"/>
  <c r="N1319" i="1" a="1"/>
  <c r="N1319" i="1" s="1"/>
  <c r="F1323" i="1" a="1"/>
  <c r="F1323" i="1" s="1"/>
  <c r="L1318" i="1" a="1"/>
  <c r="L1318" i="1"/>
  <c r="O1321" i="1" a="1"/>
  <c r="O1321" i="1" s="1"/>
  <c r="M1321" i="1" a="1"/>
  <c r="M1321" i="1" s="1"/>
  <c r="J1321" i="1" a="1"/>
  <c r="J1321" i="1" s="1"/>
  <c r="L1320" i="1" a="1"/>
  <c r="L1320" i="1"/>
  <c r="I1319" i="1" a="1"/>
  <c r="I1319" i="1" s="1"/>
  <c r="I1321" i="1" a="1"/>
  <c r="I1321" i="1" s="1"/>
  <c r="G1321" i="1" a="1"/>
  <c r="G1321" i="1" s="1"/>
  <c r="Q1318" i="1" a="1"/>
  <c r="Q1318" i="1" s="1"/>
  <c r="M1320" i="1" a="1"/>
  <c r="M1320" i="1" s="1"/>
  <c r="P1317" i="1" a="1"/>
  <c r="P1317" i="1" s="1"/>
  <c r="J1319" i="1" a="1"/>
  <c r="J1319" i="1" s="1"/>
  <c r="J1595" i="1" a="1"/>
  <c r="J1595" i="1"/>
  <c r="K1595" i="1" a="1"/>
  <c r="K1595" i="1"/>
  <c r="I1595" i="1" a="1"/>
  <c r="I1595" i="1"/>
  <c r="H1595" i="1" a="1"/>
  <c r="H1595" i="1"/>
  <c r="P1582" i="1" a="1"/>
  <c r="P1582" i="1" s="1"/>
  <c r="G1595" i="1" a="1"/>
  <c r="G1595" i="1" s="1"/>
  <c r="F1595" i="1" a="1"/>
  <c r="F1595" i="1" s="1"/>
  <c r="Q1582" i="1" a="1"/>
  <c r="Q1582" i="1" s="1"/>
  <c r="N1579" i="1" a="1"/>
  <c r="N1579" i="1" s="1"/>
  <c r="M1579" i="1" a="1"/>
  <c r="M1579" i="1" s="1"/>
  <c r="F1582" i="1" a="1"/>
  <c r="F1582" i="1" s="1"/>
  <c r="P1579" i="1" a="1"/>
  <c r="P1579" i="1"/>
  <c r="M1581" i="1" a="1"/>
  <c r="M1581" i="1" s="1"/>
  <c r="K1581" i="1" a="1"/>
  <c r="K1581" i="1"/>
  <c r="M1580" i="1" a="1"/>
  <c r="M1580" i="1"/>
  <c r="O1579" i="1" a="1"/>
  <c r="O1579" i="1"/>
  <c r="I1581" i="1" a="1"/>
  <c r="I1581" i="1"/>
  <c r="L1579" i="1" a="1"/>
  <c r="L1579" i="1"/>
  <c r="G1581" i="1" a="1"/>
  <c r="G1581" i="1" s="1"/>
  <c r="Q1579" i="1" a="1"/>
  <c r="Q1579" i="1"/>
  <c r="G1579" i="1" a="1"/>
  <c r="G1579" i="1" s="1"/>
  <c r="L1578" i="1" a="1"/>
  <c r="L1578" i="1"/>
  <c r="H1582" i="1" a="1"/>
  <c r="H1582" i="1" s="1"/>
  <c r="Q1580" i="1" a="1"/>
  <c r="Q1580" i="1" s="1"/>
  <c r="K1578" i="1" a="1"/>
  <c r="K1578" i="1" s="1"/>
  <c r="O1582" i="1" a="1"/>
  <c r="O1582" i="1"/>
  <c r="I1582" i="1" a="1"/>
  <c r="I1582" i="1" s="1"/>
  <c r="Q1581" i="1" a="1"/>
  <c r="Q1581" i="1"/>
  <c r="P1581" i="1" a="1"/>
  <c r="P1581" i="1" s="1"/>
  <c r="O1581" i="1" a="1"/>
  <c r="O1581" i="1" s="1"/>
  <c r="N1581" i="1" a="1"/>
  <c r="N1581" i="1"/>
  <c r="N1578" i="1" a="1"/>
  <c r="N1578" i="1" s="1"/>
  <c r="H1580" i="1" a="1"/>
  <c r="H1580" i="1"/>
  <c r="P1580" i="1" a="1"/>
  <c r="P1580" i="1"/>
  <c r="F1581" i="1" a="1"/>
  <c r="F1581" i="1" s="1"/>
  <c r="K1579" i="1" a="1"/>
  <c r="K1579" i="1"/>
  <c r="O1578" i="1" a="1"/>
  <c r="O1578" i="1" s="1"/>
  <c r="N1582" i="1" a="1"/>
  <c r="N1582" i="1" s="1"/>
  <c r="L1581" i="1" a="1"/>
  <c r="L1581" i="1" s="1"/>
  <c r="H1581" i="1" a="1"/>
  <c r="H1581" i="1"/>
  <c r="M1582" i="1" a="1"/>
  <c r="M1582" i="1" s="1"/>
  <c r="K1582" i="1" a="1"/>
  <c r="K1582" i="1" s="1"/>
  <c r="J1581" i="1" a="1"/>
  <c r="J1581" i="1" s="1"/>
  <c r="I1580" i="1" a="1"/>
  <c r="I1580" i="1"/>
  <c r="Q1578" i="1" a="1"/>
  <c r="Q1578" i="1"/>
  <c r="M1578" i="1" a="1"/>
  <c r="M1578" i="1"/>
  <c r="I1579" i="1" a="1"/>
  <c r="I1579" i="1"/>
  <c r="O1580" i="1" a="1"/>
  <c r="O1580" i="1" s="1"/>
  <c r="L1580" i="1" a="1"/>
  <c r="L1580" i="1" s="1"/>
  <c r="P1578" i="1" a="1"/>
  <c r="P1578" i="1" s="1"/>
  <c r="J1579" i="1" a="1"/>
  <c r="J1579" i="1" s="1"/>
  <c r="K1580" i="1" a="1"/>
  <c r="K1580" i="1" s="1"/>
  <c r="F1580" i="1" a="1"/>
  <c r="F1580" i="1" s="1"/>
  <c r="H1579" i="1" a="1"/>
  <c r="H1579" i="1"/>
  <c r="J1578" i="1" a="1"/>
  <c r="J1578" i="1" s="1"/>
  <c r="N1580" i="1" a="1"/>
  <c r="N1580" i="1" s="1"/>
  <c r="L1582" i="1" a="1"/>
  <c r="L1582" i="1"/>
  <c r="J1580" i="1" a="1"/>
  <c r="J1580" i="1" s="1"/>
  <c r="G1580" i="1" a="1"/>
  <c r="G1580" i="1"/>
  <c r="F1579" i="1" a="1"/>
  <c r="F1579" i="1" s="1"/>
  <c r="J1582" i="1" a="1"/>
  <c r="J1582" i="1" s="1"/>
  <c r="G1582" i="1" a="1"/>
  <c r="G1582" i="1" s="1"/>
  <c r="I1577" i="1" a="1"/>
  <c r="I1577" i="1"/>
  <c r="F1577" i="1" a="1"/>
  <c r="F1577" i="1"/>
  <c r="L1576" i="1" a="1"/>
  <c r="L1576" i="1" s="1"/>
  <c r="K1576" i="1" a="1"/>
  <c r="K1576" i="1" s="1"/>
  <c r="O1575" i="1" a="1"/>
  <c r="O1575" i="1" s="1"/>
  <c r="H1575" i="1" a="1"/>
  <c r="H1575" i="1"/>
  <c r="F1575" i="1" a="1"/>
  <c r="F1575" i="1"/>
  <c r="M1575" i="1" a="1"/>
  <c r="M1575" i="1" s="1"/>
  <c r="H1574" i="1" a="1"/>
  <c r="H1574" i="1" s="1"/>
  <c r="G1574" i="1" a="1"/>
  <c r="G1574" i="1" s="1"/>
  <c r="P1575" i="1" a="1"/>
  <c r="P1575" i="1"/>
  <c r="J1575" i="1" a="1"/>
  <c r="J1575" i="1"/>
  <c r="M1577" i="1" a="1"/>
  <c r="M1577" i="1" s="1"/>
  <c r="Q1576" i="1" a="1"/>
  <c r="Q1576" i="1"/>
  <c r="O1576" i="1" a="1"/>
  <c r="O1576" i="1"/>
  <c r="J1574" i="1" a="1"/>
  <c r="J1574" i="1"/>
  <c r="I1572" i="1" a="1"/>
  <c r="I1572" i="1" s="1"/>
  <c r="L1575" i="1" a="1"/>
  <c r="L1575" i="1" s="1"/>
  <c r="H1572" i="1" a="1"/>
  <c r="H1572" i="1" s="1"/>
  <c r="Q1577" i="1" a="1"/>
  <c r="Q1577" i="1" s="1"/>
  <c r="J1576" i="1" a="1"/>
  <c r="J1576" i="1" s="1"/>
  <c r="N1575" i="1" a="1"/>
  <c r="N1575" i="1" s="1"/>
  <c r="F1574" i="1" a="1"/>
  <c r="F1574" i="1"/>
  <c r="G1578" i="1" a="1"/>
  <c r="G1578" i="1" s="1"/>
  <c r="N1574" i="1" a="1"/>
  <c r="N1574" i="1" s="1"/>
  <c r="L1577" i="1" a="1"/>
  <c r="L1577" i="1" s="1"/>
  <c r="K1577" i="1" a="1"/>
  <c r="K1577" i="1"/>
  <c r="K1572" i="1" a="1"/>
  <c r="K1572" i="1" s="1"/>
  <c r="N1572" i="1" a="1"/>
  <c r="N1572" i="1" s="1"/>
  <c r="Q1574" i="1" a="1"/>
  <c r="Q1574" i="1"/>
  <c r="O1577" i="1" a="1"/>
  <c r="O1577" i="1"/>
  <c r="N1577" i="1" a="1"/>
  <c r="N1577" i="1"/>
  <c r="J1577" i="1" a="1"/>
  <c r="J1577" i="1"/>
  <c r="H1576" i="1" a="1"/>
  <c r="H1576" i="1"/>
  <c r="H1577" i="1" a="1"/>
  <c r="H1577" i="1"/>
  <c r="G1576" i="1" a="1"/>
  <c r="G1576" i="1"/>
  <c r="I1576" i="1" a="1"/>
  <c r="I1576" i="1"/>
  <c r="K1575" i="1" a="1"/>
  <c r="K1575" i="1"/>
  <c r="G1575" i="1" a="1"/>
  <c r="G1575" i="1" s="1"/>
  <c r="O1572" i="1" a="1"/>
  <c r="O1572" i="1" s="1"/>
  <c r="G1577" i="1" a="1"/>
  <c r="G1577" i="1"/>
  <c r="M1574" i="1" a="1"/>
  <c r="M1574" i="1"/>
  <c r="J1572" i="1" a="1"/>
  <c r="J1572" i="1" s="1"/>
  <c r="I1574" i="1" a="1"/>
  <c r="I1574" i="1" s="1"/>
  <c r="I1575" i="1" a="1"/>
  <c r="I1575" i="1" s="1"/>
  <c r="O1574" i="1" a="1"/>
  <c r="O1574" i="1" s="1"/>
  <c r="L1574" i="1" a="1"/>
  <c r="L1574" i="1" s="1"/>
  <c r="P1574" i="1" a="1"/>
  <c r="P1574" i="1" s="1"/>
  <c r="M1576" i="1" a="1"/>
  <c r="M1576" i="1" s="1"/>
  <c r="Q1575" i="1" a="1"/>
  <c r="Q1575" i="1" s="1"/>
  <c r="F1576" i="1" a="1"/>
  <c r="F1576" i="1"/>
  <c r="Q1572" i="1" a="1"/>
  <c r="Q1572" i="1"/>
  <c r="L1572" i="1" a="1"/>
  <c r="L1572" i="1" s="1"/>
  <c r="I1578" i="1" a="1"/>
  <c r="I1578" i="1" s="1"/>
  <c r="K1574" i="1" a="1"/>
  <c r="K1574" i="1" s="1"/>
  <c r="N1576" i="1" a="1"/>
  <c r="N1576" i="1" s="1"/>
  <c r="H1578" i="1" a="1"/>
  <c r="H1578" i="1" s="1"/>
  <c r="P1576" i="1" a="1"/>
  <c r="P1576" i="1"/>
  <c r="M1572" i="1" a="1"/>
  <c r="M1572" i="1" s="1"/>
  <c r="P1572" i="1" a="1"/>
  <c r="P1572" i="1" s="1"/>
  <c r="F1578" i="1" a="1"/>
  <c r="F1578" i="1"/>
  <c r="P1577" i="1" a="1"/>
  <c r="P1577" i="1"/>
  <c r="I1565" i="1" a="1"/>
  <c r="I1565" i="1"/>
  <c r="H1564" i="1" a="1"/>
  <c r="H1564" i="1" s="1"/>
  <c r="Q1564" i="1" a="1"/>
  <c r="Q1564" i="1" s="1"/>
  <c r="K1564" i="1" a="1"/>
  <c r="K1564" i="1"/>
  <c r="F1564" i="1" a="1"/>
  <c r="F1564" i="1" s="1"/>
  <c r="J1566" i="1" a="1"/>
  <c r="J1566" i="1" s="1"/>
  <c r="P1564" i="1" a="1"/>
  <c r="P1564" i="1"/>
  <c r="O1566" i="1" a="1"/>
  <c r="O1566" i="1"/>
  <c r="F1565" i="1" a="1"/>
  <c r="F1565" i="1"/>
  <c r="N1564" i="1" a="1"/>
  <c r="N1564" i="1"/>
  <c r="G1564" i="1" a="1"/>
  <c r="G1564" i="1"/>
  <c r="K1565" i="1" a="1"/>
  <c r="K1565" i="1"/>
  <c r="O1564" i="1" a="1"/>
  <c r="O1564" i="1" s="1"/>
  <c r="P1565" i="1" a="1"/>
  <c r="P1565" i="1" s="1"/>
  <c r="L1565" i="1" a="1"/>
  <c r="L1565" i="1" s="1"/>
  <c r="Q1566" i="1" a="1"/>
  <c r="Q1566" i="1" s="1"/>
  <c r="L1566" i="1" a="1"/>
  <c r="L1566" i="1"/>
  <c r="K1566" i="1" a="1"/>
  <c r="K1566" i="1" s="1"/>
  <c r="Q1565" i="1" a="1"/>
  <c r="Q1565" i="1" s="1"/>
  <c r="M1565" i="1" a="1"/>
  <c r="M1565" i="1"/>
  <c r="J1565" i="1" a="1"/>
  <c r="J1565" i="1" s="1"/>
  <c r="G1565" i="1" a="1"/>
  <c r="G1565" i="1"/>
  <c r="I1564" i="1" a="1"/>
  <c r="I1564" i="1"/>
  <c r="L1564" i="1" a="1"/>
  <c r="L1564" i="1"/>
  <c r="G1566" i="1" a="1"/>
  <c r="G1566" i="1" s="1"/>
  <c r="N1566" i="1" a="1"/>
  <c r="N1566" i="1"/>
  <c r="G1572" i="1" a="1"/>
  <c r="G1572" i="1" s="1"/>
  <c r="F1572" i="1" a="1"/>
  <c r="F1572" i="1"/>
  <c r="N1565" i="1" a="1"/>
  <c r="N1565" i="1"/>
  <c r="F1566" i="1" a="1"/>
  <c r="F1566" i="1"/>
  <c r="O1565" i="1" a="1"/>
  <c r="O1565" i="1"/>
  <c r="H1565" i="1" a="1"/>
  <c r="H1565" i="1"/>
  <c r="M1564" i="1" a="1"/>
  <c r="M1564" i="1" s="1"/>
  <c r="H1566" i="1" a="1"/>
  <c r="H1566" i="1" s="1"/>
  <c r="J1564" i="1" a="1"/>
  <c r="J1564" i="1"/>
  <c r="P1566" i="1" a="1"/>
  <c r="P1566" i="1" s="1"/>
  <c r="M1566" i="1" a="1"/>
  <c r="M1566" i="1" s="1"/>
  <c r="I1566" i="1" a="1"/>
  <c r="I1566" i="1" s="1"/>
  <c r="K1558" i="1" a="1"/>
  <c r="K1558" i="1" s="1"/>
  <c r="P1557" i="1" a="1"/>
  <c r="P1557" i="1"/>
  <c r="O1557" i="1" a="1"/>
  <c r="O1557" i="1"/>
  <c r="M1557" i="1" a="1"/>
  <c r="M1557" i="1" s="1"/>
  <c r="L1557" i="1" a="1"/>
  <c r="L1557" i="1" s="1"/>
  <c r="Q1558" i="1" a="1"/>
  <c r="Q1558" i="1" s="1"/>
  <c r="P1551" i="1" a="1"/>
  <c r="P1551" i="1"/>
  <c r="O1558" i="1" a="1"/>
  <c r="O1558" i="1"/>
  <c r="G1558" i="1" a="1"/>
  <c r="G1558" i="1" s="1"/>
  <c r="O1551" i="1" a="1"/>
  <c r="O1551" i="1" s="1"/>
  <c r="N1558" i="1" a="1"/>
  <c r="N1558" i="1"/>
  <c r="H1558" i="1" a="1"/>
  <c r="H1558" i="1" s="1"/>
  <c r="Q1557" i="1" a="1"/>
  <c r="Q1557" i="1" s="1"/>
  <c r="G1557" i="1" a="1"/>
  <c r="G1557" i="1" s="1"/>
  <c r="N1557" i="1" a="1"/>
  <c r="N1557" i="1" s="1"/>
  <c r="K1557" i="1" a="1"/>
  <c r="K1557" i="1"/>
  <c r="N1551" i="1" a="1"/>
  <c r="N1551" i="1"/>
  <c r="M1558" i="1" a="1"/>
  <c r="M1558" i="1" s="1"/>
  <c r="J1558" i="1" a="1"/>
  <c r="J1558" i="1"/>
  <c r="F1558" i="1" a="1"/>
  <c r="F1558" i="1"/>
  <c r="I1551" i="1" a="1"/>
  <c r="I1551" i="1"/>
  <c r="Q1551" i="1" a="1"/>
  <c r="Q1551" i="1" s="1"/>
  <c r="L1551" i="1" a="1"/>
  <c r="L1551" i="1" s="1"/>
  <c r="M1551" i="1" a="1"/>
  <c r="M1551" i="1"/>
  <c r="J1557" i="1" a="1"/>
  <c r="J1557" i="1" s="1"/>
  <c r="P1558" i="1" a="1"/>
  <c r="P1558" i="1"/>
  <c r="J1551" i="1" a="1"/>
  <c r="J1551" i="1" s="1"/>
  <c r="L1558" i="1" a="1"/>
  <c r="L1558" i="1" s="1"/>
  <c r="K1551" i="1" a="1"/>
  <c r="K1551" i="1"/>
  <c r="H1557" i="1" a="1"/>
  <c r="H1557" i="1" s="1"/>
  <c r="I1558" i="1" a="1"/>
  <c r="I1558" i="1"/>
  <c r="I1557" i="1" a="1"/>
  <c r="I1557" i="1" s="1"/>
  <c r="F1557" i="1" a="1"/>
  <c r="F1557" i="1" s="1"/>
  <c r="L1548" i="1" a="1"/>
  <c r="L1548" i="1" s="1"/>
  <c r="H1548" i="1" a="1"/>
  <c r="H1548" i="1" s="1"/>
  <c r="Q1531" i="1" a="1"/>
  <c r="Q1531" i="1" s="1"/>
  <c r="J1549" i="1" a="1"/>
  <c r="J1549" i="1" s="1"/>
  <c r="H1549" i="1" a="1"/>
  <c r="H1549" i="1"/>
  <c r="G1549" i="1" a="1"/>
  <c r="G1549" i="1"/>
  <c r="Q1548" i="1" a="1"/>
  <c r="Q1548" i="1"/>
  <c r="P1548" i="1" a="1"/>
  <c r="P1548" i="1"/>
  <c r="J1548" i="1" a="1"/>
  <c r="J1548" i="1" s="1"/>
  <c r="G1548" i="1" a="1"/>
  <c r="G1548" i="1"/>
  <c r="F1548" i="1" a="1"/>
  <c r="F1548" i="1" s="1"/>
  <c r="P1531" i="1" a="1"/>
  <c r="P1531" i="1" s="1"/>
  <c r="H1551" i="1" a="1"/>
  <c r="H1551" i="1" s="1"/>
  <c r="K1548" i="1" a="1"/>
  <c r="K1548" i="1" s="1"/>
  <c r="O1548" i="1" a="1"/>
  <c r="O1548" i="1"/>
  <c r="G1551" i="1" a="1"/>
  <c r="G1551" i="1"/>
  <c r="F1551" i="1" a="1"/>
  <c r="F1551" i="1"/>
  <c r="Q1549" i="1" a="1"/>
  <c r="Q1549" i="1" s="1"/>
  <c r="P1549" i="1" a="1"/>
  <c r="P1549" i="1" s="1"/>
  <c r="O1549" i="1" a="1"/>
  <c r="O1549" i="1" s="1"/>
  <c r="N1549" i="1" a="1"/>
  <c r="N1549" i="1" s="1"/>
  <c r="O1531" i="1" a="1"/>
  <c r="O1531" i="1" s="1"/>
  <c r="M1549" i="1" a="1"/>
  <c r="M1549" i="1" s="1"/>
  <c r="I1548" i="1" a="1"/>
  <c r="I1548" i="1"/>
  <c r="L1549" i="1" a="1"/>
  <c r="L1549" i="1"/>
  <c r="K1549" i="1" a="1"/>
  <c r="K1549" i="1" s="1"/>
  <c r="I1549" i="1" a="1"/>
  <c r="I1549" i="1"/>
  <c r="F1549" i="1" a="1"/>
  <c r="F1549" i="1" s="1"/>
  <c r="N1548" i="1" a="1"/>
  <c r="N1548" i="1" s="1"/>
  <c r="M1531" i="1" a="1"/>
  <c r="M1531" i="1" s="1"/>
  <c r="M1548" i="1" a="1"/>
  <c r="M1548" i="1" s="1"/>
  <c r="N1531" i="1" a="1"/>
  <c r="N1531" i="1" s="1"/>
  <c r="I1527" i="1" a="1"/>
  <c r="I1527" i="1"/>
  <c r="K1526" i="1" a="1"/>
  <c r="K1526" i="1" s="1"/>
  <c r="H1528" i="1" a="1"/>
  <c r="H1528" i="1" s="1"/>
  <c r="F1528" i="1" a="1"/>
  <c r="F1528" i="1" s="1"/>
  <c r="P1530" i="1" a="1"/>
  <c r="P1530" i="1" s="1"/>
  <c r="I1526" i="1" a="1"/>
  <c r="I1526" i="1" s="1"/>
  <c r="I1529" i="1" a="1"/>
  <c r="I1529" i="1" s="1"/>
  <c r="H1530" i="1" a="1"/>
  <c r="H1530" i="1" s="1"/>
  <c r="M1529" i="1" a="1"/>
  <c r="M1529" i="1"/>
  <c r="F1529" i="1" a="1"/>
  <c r="F1529" i="1"/>
  <c r="N1528" i="1" a="1"/>
  <c r="N1528" i="1" s="1"/>
  <c r="L1527" i="1" a="1"/>
  <c r="L1527" i="1"/>
  <c r="G1528" i="1" a="1"/>
  <c r="G1528" i="1"/>
  <c r="F1530" i="1" a="1"/>
  <c r="F1530" i="1" s="1"/>
  <c r="J1526" i="1" a="1"/>
  <c r="J1526" i="1" s="1"/>
  <c r="G1530" i="1" a="1"/>
  <c r="G1530" i="1"/>
  <c r="O1527" i="1" a="1"/>
  <c r="O1527" i="1" s="1"/>
  <c r="K1527" i="1" a="1"/>
  <c r="K1527" i="1"/>
  <c r="P1526" i="1" a="1"/>
  <c r="P1526" i="1"/>
  <c r="L1531" i="1" a="1"/>
  <c r="L1531" i="1"/>
  <c r="J1531" i="1" a="1"/>
  <c r="J1531" i="1" s="1"/>
  <c r="I1531" i="1" a="1"/>
  <c r="I1531" i="1"/>
  <c r="F1531" i="1" a="1"/>
  <c r="F1531" i="1"/>
  <c r="O1530" i="1" a="1"/>
  <c r="O1530" i="1"/>
  <c r="L1530" i="1" a="1"/>
  <c r="L1530" i="1"/>
  <c r="K1530" i="1" a="1"/>
  <c r="K1530" i="1" s="1"/>
  <c r="N1529" i="1" a="1"/>
  <c r="N1529" i="1" s="1"/>
  <c r="H1529" i="1" a="1"/>
  <c r="H1529" i="1" s="1"/>
  <c r="Q1528" i="1" a="1"/>
  <c r="Q1528" i="1"/>
  <c r="G1529" i="1" a="1"/>
  <c r="G1529" i="1" s="1"/>
  <c r="I1528" i="1" a="1"/>
  <c r="I1528" i="1"/>
  <c r="O1526" i="1" a="1"/>
  <c r="O1526" i="1" s="1"/>
  <c r="L1526" i="1" a="1"/>
  <c r="L1526" i="1" s="1"/>
  <c r="Q1526" i="1" a="1"/>
  <c r="Q1526" i="1" s="1"/>
  <c r="M1530" i="1" a="1"/>
  <c r="M1530" i="1" s="1"/>
  <c r="J1529" i="1" a="1"/>
  <c r="J1529" i="1"/>
  <c r="K1528" i="1" a="1"/>
  <c r="K1528" i="1"/>
  <c r="K1531" i="1" a="1"/>
  <c r="K1531" i="1" s="1"/>
  <c r="N1530" i="1" a="1"/>
  <c r="N1530" i="1" s="1"/>
  <c r="H1531" i="1" a="1"/>
  <c r="H1531" i="1" s="1"/>
  <c r="G1531" i="1" a="1"/>
  <c r="G1531" i="1"/>
  <c r="Q1530" i="1" a="1"/>
  <c r="Q1530" i="1" s="1"/>
  <c r="J1530" i="1" a="1"/>
  <c r="J1530" i="1" s="1"/>
  <c r="Q1529" i="1" a="1"/>
  <c r="Q1529" i="1" s="1"/>
  <c r="P1529" i="1" a="1"/>
  <c r="P1529" i="1"/>
  <c r="K1529" i="1" a="1"/>
  <c r="K1529" i="1" s="1"/>
  <c r="O1528" i="1" a="1"/>
  <c r="O1528" i="1" s="1"/>
  <c r="P1528" i="1" a="1"/>
  <c r="P1528" i="1" s="1"/>
  <c r="J1527" i="1" a="1"/>
  <c r="J1527" i="1" s="1"/>
  <c r="N1526" i="1" a="1"/>
  <c r="N1526" i="1" s="1"/>
  <c r="G1527" i="1" a="1"/>
  <c r="G1527" i="1" s="1"/>
  <c r="L1528" i="1" a="1"/>
  <c r="L1528" i="1"/>
  <c r="H1527" i="1" a="1"/>
  <c r="H1527" i="1" s="1"/>
  <c r="I1530" i="1" a="1"/>
  <c r="I1530" i="1" s="1"/>
  <c r="O1529" i="1" a="1"/>
  <c r="O1529" i="1" s="1"/>
  <c r="M1527" i="1" a="1"/>
  <c r="M1527" i="1" s="1"/>
  <c r="L1529" i="1" a="1"/>
  <c r="L1529" i="1"/>
  <c r="M1526" i="1" a="1"/>
  <c r="M1526" i="1"/>
  <c r="M1528" i="1" a="1"/>
  <c r="M1528" i="1" s="1"/>
  <c r="P1527" i="1" a="1"/>
  <c r="P1527" i="1"/>
  <c r="J1528" i="1" a="1"/>
  <c r="J1528" i="1"/>
  <c r="Q1527" i="1" a="1"/>
  <c r="Q1527" i="1" s="1"/>
  <c r="F1527" i="1" a="1"/>
  <c r="F1527" i="1" s="1"/>
  <c r="N1527" i="1" a="1"/>
  <c r="N1527" i="1" s="1"/>
  <c r="K1598" i="1" a="1"/>
  <c r="K1598" i="1" s="1"/>
  <c r="O1598" i="1" a="1"/>
  <c r="O1598" i="1" s="1"/>
  <c r="M1598" i="1" a="1"/>
  <c r="M1598" i="1"/>
  <c r="G1598" i="1" a="1"/>
  <c r="G1598" i="1" s="1"/>
  <c r="G1596" i="1" a="1"/>
  <c r="G1596" i="1"/>
  <c r="F1598" i="1" a="1"/>
  <c r="F1598" i="1" s="1"/>
  <c r="O1595" i="1" a="1"/>
  <c r="O1595" i="1" s="1"/>
  <c r="N1596" i="1" a="1"/>
  <c r="N1596" i="1" s="1"/>
  <c r="M1596" i="1" a="1"/>
  <c r="M1596" i="1"/>
  <c r="I1596" i="1" a="1"/>
  <c r="I1596" i="1"/>
  <c r="Q1596" i="1" a="1"/>
  <c r="Q1596" i="1" s="1"/>
  <c r="K1596" i="1" a="1"/>
  <c r="K1596" i="1" s="1"/>
  <c r="J1604" i="1" a="1"/>
  <c r="J1604" i="1"/>
  <c r="H1604" i="1" a="1"/>
  <c r="H1604" i="1" s="1"/>
  <c r="N1595" i="1" a="1"/>
  <c r="N1595" i="1"/>
  <c r="P1596" i="1" a="1"/>
  <c r="P1596" i="1"/>
  <c r="I1598" i="1" a="1"/>
  <c r="I1598" i="1"/>
  <c r="Q1595" i="1" a="1"/>
  <c r="Q1595" i="1" s="1"/>
  <c r="J1598" i="1" a="1"/>
  <c r="J1598" i="1" s="1"/>
  <c r="O1596" i="1" a="1"/>
  <c r="O1596" i="1" s="1"/>
  <c r="L1596" i="1" a="1"/>
  <c r="L1596" i="1"/>
  <c r="L1595" i="1" a="1"/>
  <c r="L1595" i="1"/>
  <c r="M1595" i="1" a="1"/>
  <c r="M1595" i="1"/>
  <c r="P1595" i="1" a="1"/>
  <c r="P1595" i="1" s="1"/>
  <c r="G1604" i="1" a="1"/>
  <c r="G1604" i="1"/>
  <c r="P1604" i="1" a="1"/>
  <c r="P1604" i="1" s="1"/>
  <c r="O1604" i="1" a="1"/>
  <c r="O1604" i="1"/>
  <c r="N1604" i="1" a="1"/>
  <c r="N1604" i="1" s="1"/>
  <c r="L1598" i="1" a="1"/>
  <c r="L1598" i="1" s="1"/>
  <c r="M1604" i="1" a="1"/>
  <c r="M1604" i="1" s="1"/>
  <c r="J1596" i="1" a="1"/>
  <c r="J1596" i="1" s="1"/>
  <c r="F1596" i="1" a="1"/>
  <c r="F1596" i="1"/>
  <c r="N1598" i="1" a="1"/>
  <c r="N1598" i="1"/>
  <c r="H1598" i="1" a="1"/>
  <c r="H1598" i="1" s="1"/>
  <c r="L1604" i="1" a="1"/>
  <c r="L1604" i="1" s="1"/>
  <c r="K1604" i="1" a="1"/>
  <c r="K1604" i="1" s="1"/>
  <c r="I1604" i="1" a="1"/>
  <c r="I1604" i="1" s="1"/>
  <c r="F1604" i="1" a="1"/>
  <c r="F1604" i="1"/>
  <c r="Q1598" i="1" a="1"/>
  <c r="Q1598" i="1" s="1"/>
  <c r="H1596" i="1" a="1"/>
  <c r="H1596" i="1"/>
  <c r="P1598" i="1" a="1"/>
  <c r="P1598" i="1" s="1"/>
  <c r="F1654" i="1" a="1"/>
  <c r="F1654" i="1" s="1"/>
  <c r="G1654" i="1" a="1"/>
  <c r="G1654" i="1"/>
  <c r="H1646" i="1" a="1"/>
  <c r="H1646" i="1" s="1"/>
  <c r="N1646" i="1" a="1"/>
  <c r="N1646" i="1" s="1"/>
  <c r="G1647" i="1" a="1"/>
  <c r="G1647" i="1" s="1"/>
  <c r="P1646" i="1" a="1"/>
  <c r="P1646" i="1" s="1"/>
  <c r="Q1647" i="1" a="1"/>
  <c r="Q1647" i="1" s="1"/>
  <c r="P1647" i="1" a="1"/>
  <c r="P1647" i="1" s="1"/>
  <c r="O1647" i="1" a="1"/>
  <c r="O1647" i="1"/>
  <c r="N1647" i="1" a="1"/>
  <c r="N1647" i="1"/>
  <c r="G1646" i="1" a="1"/>
  <c r="G1646" i="1"/>
  <c r="M1647" i="1" a="1"/>
  <c r="M1647" i="1"/>
  <c r="L1647" i="1" a="1"/>
  <c r="L1647" i="1" s="1"/>
  <c r="K1646" i="1" a="1"/>
  <c r="K1646" i="1" s="1"/>
  <c r="I1647" i="1" a="1"/>
  <c r="I1647" i="1" s="1"/>
  <c r="F1647" i="1" a="1"/>
  <c r="F1647" i="1" s="1"/>
  <c r="K1647" i="1" a="1"/>
  <c r="K1647" i="1" s="1"/>
  <c r="F1646" i="1" a="1"/>
  <c r="F1646" i="1"/>
  <c r="J1647" i="1" a="1"/>
  <c r="J1647" i="1"/>
  <c r="J1646" i="1" a="1"/>
  <c r="J1646" i="1"/>
  <c r="O1646" i="1" a="1"/>
  <c r="O1646" i="1" s="1"/>
  <c r="M1646" i="1" a="1"/>
  <c r="M1646" i="1" s="1"/>
  <c r="H1647" i="1" a="1"/>
  <c r="H1647" i="1" s="1"/>
  <c r="Q1646" i="1" a="1"/>
  <c r="Q1646" i="1" s="1"/>
  <c r="I1646" i="1" a="1"/>
  <c r="I1646" i="1" s="1"/>
  <c r="L1646" i="1" a="1"/>
  <c r="L1646" i="1"/>
  <c r="L1643" i="1" a="1"/>
  <c r="L1643" i="1" s="1"/>
  <c r="I1643" i="1" a="1"/>
  <c r="I1643" i="1" s="1"/>
  <c r="Q1629" i="1" a="1"/>
  <c r="Q1629" i="1" s="1"/>
  <c r="O1629" i="1" a="1"/>
  <c r="O1629" i="1" s="1"/>
  <c r="G1643" i="1" a="1"/>
  <c r="G1643" i="1"/>
  <c r="O1642" i="1" a="1"/>
  <c r="O1642" i="1"/>
  <c r="I1642" i="1" a="1"/>
  <c r="I1642" i="1"/>
  <c r="H1642" i="1" a="1"/>
  <c r="H1642" i="1" s="1"/>
  <c r="F1642" i="1" a="1"/>
  <c r="F1642" i="1" s="1"/>
  <c r="P1643" i="1" a="1"/>
  <c r="P1643" i="1" s="1"/>
  <c r="K1642" i="1" a="1"/>
  <c r="K1642" i="1" s="1"/>
  <c r="Q1642" i="1" a="1"/>
  <c r="Q1642" i="1"/>
  <c r="O1643" i="1" a="1"/>
  <c r="O1643" i="1"/>
  <c r="H1643" i="1" a="1"/>
  <c r="H1643" i="1"/>
  <c r="L1642" i="1" a="1"/>
  <c r="L1642" i="1" s="1"/>
  <c r="F1643" i="1" a="1"/>
  <c r="F1643" i="1"/>
  <c r="N1642" i="1" a="1"/>
  <c r="N1642" i="1" s="1"/>
  <c r="J1642" i="1" a="1"/>
  <c r="J1642" i="1" s="1"/>
  <c r="P1629" i="1" a="1"/>
  <c r="P1629" i="1"/>
  <c r="M1642" i="1" a="1"/>
  <c r="M1642" i="1"/>
  <c r="K1643" i="1" a="1"/>
  <c r="K1643" i="1"/>
  <c r="Q1643" i="1" a="1"/>
  <c r="Q1643" i="1"/>
  <c r="G1642" i="1" a="1"/>
  <c r="G1642" i="1" s="1"/>
  <c r="N1643" i="1" a="1"/>
  <c r="N1643" i="1"/>
  <c r="P1642" i="1" a="1"/>
  <c r="P1642" i="1"/>
  <c r="J1643" i="1" a="1"/>
  <c r="J1643" i="1" s="1"/>
  <c r="M1643" i="1" a="1"/>
  <c r="M1643" i="1" s="1"/>
  <c r="M1625" i="1" a="1"/>
  <c r="M1625" i="1" s="1"/>
  <c r="L1625" i="1" a="1"/>
  <c r="L1625" i="1"/>
  <c r="O1625" i="1" a="1"/>
  <c r="O1625" i="1" s="1"/>
  <c r="H1625" i="1" a="1"/>
  <c r="H1625" i="1" s="1"/>
  <c r="K1628" i="1" a="1"/>
  <c r="K1628" i="1" s="1"/>
  <c r="H1628" i="1" a="1"/>
  <c r="H1628" i="1"/>
  <c r="N1626" i="1" a="1"/>
  <c r="N1626" i="1" s="1"/>
  <c r="N1625" i="1" a="1"/>
  <c r="N1625" i="1" s="1"/>
  <c r="F1626" i="1" a="1"/>
  <c r="F1626" i="1"/>
  <c r="K1625" i="1" a="1"/>
  <c r="K1625" i="1" s="1"/>
  <c r="P1625" i="1" a="1"/>
  <c r="P1625" i="1"/>
  <c r="L1629" i="1" a="1"/>
  <c r="L1629" i="1"/>
  <c r="K1629" i="1" a="1"/>
  <c r="K1629" i="1"/>
  <c r="I1625" i="1" a="1"/>
  <c r="I1625" i="1"/>
  <c r="I1629" i="1" a="1"/>
  <c r="I1629" i="1"/>
  <c r="N1628" i="1" a="1"/>
  <c r="N1628" i="1"/>
  <c r="J1628" i="1" a="1"/>
  <c r="J1628" i="1"/>
  <c r="I1628" i="1" a="1"/>
  <c r="I1628" i="1" s="1"/>
  <c r="F1628" i="1" a="1"/>
  <c r="F1628" i="1"/>
  <c r="Q1627" i="1" a="1"/>
  <c r="Q1627" i="1"/>
  <c r="N1627" i="1" a="1"/>
  <c r="N1627" i="1"/>
  <c r="F1627" i="1" a="1"/>
  <c r="F1627" i="1" s="1"/>
  <c r="I1626" i="1" a="1"/>
  <c r="I1626" i="1" s="1"/>
  <c r="J1627" i="1" a="1"/>
  <c r="J1627" i="1" s="1"/>
  <c r="Q1626" i="1" a="1"/>
  <c r="Q1626" i="1" s="1"/>
  <c r="I1627" i="1" a="1"/>
  <c r="I1627" i="1"/>
  <c r="M1626" i="1" a="1"/>
  <c r="M1626" i="1" s="1"/>
  <c r="J1625" i="1" a="1"/>
  <c r="J1625" i="1" s="1"/>
  <c r="G1626" i="1" a="1"/>
  <c r="G1626" i="1" s="1"/>
  <c r="P1628" i="1" a="1"/>
  <c r="P1628" i="1" s="1"/>
  <c r="L1627" i="1" a="1"/>
  <c r="L1627" i="1"/>
  <c r="G1629" i="1" a="1"/>
  <c r="G1629" i="1" s="1"/>
  <c r="Q1628" i="1" a="1"/>
  <c r="Q1628" i="1" s="1"/>
  <c r="M1628" i="1" a="1"/>
  <c r="M1628" i="1"/>
  <c r="L1628" i="1" a="1"/>
  <c r="L1628" i="1" s="1"/>
  <c r="M1627" i="1" a="1"/>
  <c r="M1627" i="1" s="1"/>
  <c r="P1627" i="1" a="1"/>
  <c r="P1627" i="1" s="1"/>
  <c r="G1627" i="1" a="1"/>
  <c r="G1627" i="1" s="1"/>
  <c r="O1626" i="1" a="1"/>
  <c r="O1626" i="1" s="1"/>
  <c r="L1626" i="1" a="1"/>
  <c r="L1626" i="1" s="1"/>
  <c r="Q1625" i="1" a="1"/>
  <c r="Q1625" i="1" s="1"/>
  <c r="H1627" i="1" a="1"/>
  <c r="H1627" i="1" s="1"/>
  <c r="P1626" i="1" a="1"/>
  <c r="P1626" i="1"/>
  <c r="N1629" i="1" a="1"/>
  <c r="N1629" i="1"/>
  <c r="M1629" i="1" a="1"/>
  <c r="M1629" i="1"/>
  <c r="J1629" i="1" a="1"/>
  <c r="J1629" i="1" s="1"/>
  <c r="H1629" i="1" a="1"/>
  <c r="H1629" i="1"/>
  <c r="F1629" i="1" a="1"/>
  <c r="F1629" i="1" s="1"/>
  <c r="J1626" i="1" a="1"/>
  <c r="J1626" i="1" s="1"/>
  <c r="O1628" i="1" a="1"/>
  <c r="O1628" i="1"/>
  <c r="K1627" i="1" a="1"/>
  <c r="K1627" i="1"/>
  <c r="K1626" i="1" a="1"/>
  <c r="K1626" i="1" s="1"/>
  <c r="G1628" i="1" a="1"/>
  <c r="G1628" i="1"/>
  <c r="O1627" i="1" a="1"/>
  <c r="O1627" i="1"/>
  <c r="H1626" i="1" a="1"/>
  <c r="H1626" i="1"/>
  <c r="N1623" i="1" a="1"/>
  <c r="N1623" i="1"/>
  <c r="G1622" i="1" a="1"/>
  <c r="G1622" i="1" s="1"/>
  <c r="I1624" i="1" a="1"/>
  <c r="I1624" i="1" s="1"/>
  <c r="I1623" i="1" a="1"/>
  <c r="I1623" i="1" s="1"/>
  <c r="M1621" i="1" a="1"/>
  <c r="M1621" i="1"/>
  <c r="G1621" i="1" a="1"/>
  <c r="G1621" i="1"/>
  <c r="H1624" i="1" a="1"/>
  <c r="H1624" i="1"/>
  <c r="F1624" i="1" a="1"/>
  <c r="F1624" i="1"/>
  <c r="O1623" i="1" a="1"/>
  <c r="O1623" i="1" s="1"/>
  <c r="M1623" i="1" a="1"/>
  <c r="M1623" i="1" s="1"/>
  <c r="P1622" i="1" a="1"/>
  <c r="P1622" i="1" s="1"/>
  <c r="J1623" i="1" a="1"/>
  <c r="J1623" i="1"/>
  <c r="G1623" i="1" a="1"/>
  <c r="G1623" i="1" s="1"/>
  <c r="F1623" i="1" a="1"/>
  <c r="F1623" i="1"/>
  <c r="Q1622" i="1" a="1"/>
  <c r="Q1622" i="1" s="1"/>
  <c r="Q1621" i="1" a="1"/>
  <c r="Q1621" i="1"/>
  <c r="K1621" i="1" a="1"/>
  <c r="K1621" i="1"/>
  <c r="O1622" i="1" a="1"/>
  <c r="O1622" i="1" s="1"/>
  <c r="N1622" i="1" a="1"/>
  <c r="N1622" i="1"/>
  <c r="H1622" i="1" a="1"/>
  <c r="H1622" i="1" s="1"/>
  <c r="L1622" i="1" a="1"/>
  <c r="L1622" i="1"/>
  <c r="K1622" i="1" a="1"/>
  <c r="K1622" i="1" s="1"/>
  <c r="P1621" i="1" a="1"/>
  <c r="P1621" i="1" s="1"/>
  <c r="J1621" i="1" a="1"/>
  <c r="J1621" i="1"/>
  <c r="F1622" i="1" a="1"/>
  <c r="F1622" i="1" s="1"/>
  <c r="G1625" i="1" a="1"/>
  <c r="G1625" i="1" s="1"/>
  <c r="G1624" i="1" a="1"/>
  <c r="G1624" i="1"/>
  <c r="F1625" i="1" a="1"/>
  <c r="F1625" i="1" s="1"/>
  <c r="L1623" i="1" a="1"/>
  <c r="L1623" i="1" s="1"/>
  <c r="O1624" i="1" a="1"/>
  <c r="O1624" i="1"/>
  <c r="F1621" i="1" a="1"/>
  <c r="F1621" i="1" s="1"/>
  <c r="Q1623" i="1" a="1"/>
  <c r="Q1623" i="1"/>
  <c r="J1622" i="1" a="1"/>
  <c r="J1622" i="1" s="1"/>
  <c r="I1622" i="1" a="1"/>
  <c r="I1622" i="1" s="1"/>
  <c r="O1621" i="1" a="1"/>
  <c r="O1621" i="1" s="1"/>
  <c r="L1621" i="1" a="1"/>
  <c r="L1621" i="1"/>
  <c r="I1621" i="1" a="1"/>
  <c r="I1621" i="1" s="1"/>
  <c r="H1623" i="1" a="1"/>
  <c r="H1623" i="1" s="1"/>
  <c r="P1623" i="1" a="1"/>
  <c r="P1623" i="1" s="1"/>
  <c r="Q1624" i="1" a="1"/>
  <c r="Q1624" i="1" s="1"/>
  <c r="J1624" i="1" a="1"/>
  <c r="J1624" i="1"/>
  <c r="P1624" i="1" a="1"/>
  <c r="P1624" i="1"/>
  <c r="N1621" i="1" a="1"/>
  <c r="N1621" i="1" s="1"/>
  <c r="H1621" i="1" a="1"/>
  <c r="H1621" i="1"/>
  <c r="N1624" i="1" a="1"/>
  <c r="N1624" i="1"/>
  <c r="M1624" i="1" a="1"/>
  <c r="M1624" i="1" s="1"/>
  <c r="M1622" i="1" a="1"/>
  <c r="M1622" i="1"/>
  <c r="K1623" i="1" a="1"/>
  <c r="K1623" i="1"/>
  <c r="L1624" i="1" a="1"/>
  <c r="L1624" i="1"/>
  <c r="K1624" i="1" a="1"/>
  <c r="K1624" i="1"/>
  <c r="J1612" i="1" a="1"/>
  <c r="J1612" i="1"/>
  <c r="G1611" i="1" a="1"/>
  <c r="G1611" i="1" s="1"/>
  <c r="L1611" i="1" a="1"/>
  <c r="L1611" i="1" s="1"/>
  <c r="H1619" i="1" a="1"/>
  <c r="H1619" i="1"/>
  <c r="G1619" i="1" a="1"/>
  <c r="G1619" i="1" s="1"/>
  <c r="F1619" i="1" a="1"/>
  <c r="F1619" i="1"/>
  <c r="F1612" i="1" a="1"/>
  <c r="F1612" i="1" s="1"/>
  <c r="Q1613" i="1" a="1"/>
  <c r="Q1613" i="1"/>
  <c r="O1613" i="1" a="1"/>
  <c r="O1613" i="1" s="1"/>
  <c r="Q1612" i="1" a="1"/>
  <c r="Q1612" i="1" s="1"/>
  <c r="P1611" i="1" a="1"/>
  <c r="P1611" i="1"/>
  <c r="N1613" i="1" a="1"/>
  <c r="N1613" i="1" s="1"/>
  <c r="M1613" i="1" a="1"/>
  <c r="M1613" i="1" s="1"/>
  <c r="L1613" i="1" a="1"/>
  <c r="L1613" i="1" s="1"/>
  <c r="K1613" i="1" a="1"/>
  <c r="K1613" i="1" s="1"/>
  <c r="J1613" i="1" a="1"/>
  <c r="J1613" i="1" s="1"/>
  <c r="H1613" i="1" a="1"/>
  <c r="H1613" i="1" s="1"/>
  <c r="P1612" i="1" a="1"/>
  <c r="P1612" i="1"/>
  <c r="G1613" i="1" a="1"/>
  <c r="G1613" i="1"/>
  <c r="M1612" i="1" a="1"/>
  <c r="M1612" i="1" s="1"/>
  <c r="H1611" i="1" a="1"/>
  <c r="H1611" i="1" s="1"/>
  <c r="I1613" i="1" a="1"/>
  <c r="I1613" i="1"/>
  <c r="I1612" i="1" a="1"/>
  <c r="I1612" i="1"/>
  <c r="O1611" i="1" a="1"/>
  <c r="O1611" i="1"/>
  <c r="N1611" i="1" a="1"/>
  <c r="N1611" i="1" s="1"/>
  <c r="K1611" i="1" a="1"/>
  <c r="K1611" i="1" s="1"/>
  <c r="F1613" i="1" a="1"/>
  <c r="F1613" i="1"/>
  <c r="F1611" i="1" a="1"/>
  <c r="F1611" i="1"/>
  <c r="O1619" i="1" a="1"/>
  <c r="O1619" i="1"/>
  <c r="M1619" i="1" a="1"/>
  <c r="M1619" i="1"/>
  <c r="H1612" i="1" a="1"/>
  <c r="H1612" i="1" s="1"/>
  <c r="Q1619" i="1" a="1"/>
  <c r="Q1619" i="1"/>
  <c r="K1612" i="1" a="1"/>
  <c r="K1612" i="1" s="1"/>
  <c r="M1611" i="1" a="1"/>
  <c r="M1611" i="1"/>
  <c r="P1619" i="1" a="1"/>
  <c r="P1619" i="1" s="1"/>
  <c r="N1619" i="1" a="1"/>
  <c r="N1619" i="1"/>
  <c r="L1619" i="1" a="1"/>
  <c r="L1619" i="1" s="1"/>
  <c r="G1612" i="1" a="1"/>
  <c r="G1612" i="1" s="1"/>
  <c r="Q1611" i="1" a="1"/>
  <c r="Q1611" i="1"/>
  <c r="K1619" i="1" a="1"/>
  <c r="K1619" i="1"/>
  <c r="J1619" i="1" a="1"/>
  <c r="J1619" i="1" s="1"/>
  <c r="P1613" i="1" a="1"/>
  <c r="P1613" i="1" s="1"/>
  <c r="N1612" i="1" a="1"/>
  <c r="N1612" i="1" s="1"/>
  <c r="I1611" i="1" a="1"/>
  <c r="I1611" i="1" s="1"/>
  <c r="O1612" i="1" a="1"/>
  <c r="O1612" i="1" s="1"/>
  <c r="J1611" i="1" a="1"/>
  <c r="J1611" i="1" s="1"/>
  <c r="I1619" i="1" a="1"/>
  <c r="I1619" i="1" s="1"/>
  <c r="L1612" i="1" a="1"/>
  <c r="L1612" i="1" s="1"/>
  <c r="N1605" i="1" a="1"/>
  <c r="N1605" i="1"/>
  <c r="L1605" i="1" a="1"/>
  <c r="L1605" i="1" s="1"/>
  <c r="Q1605" i="1" a="1"/>
  <c r="Q1605" i="1" s="1"/>
  <c r="G1605" i="1" a="1"/>
  <c r="G1605" i="1"/>
  <c r="P1605" i="1" a="1"/>
  <c r="P1605" i="1"/>
  <c r="K1605" i="1" a="1"/>
  <c r="K1605" i="1" s="1"/>
  <c r="J1605" i="1" a="1"/>
  <c r="J1605" i="1"/>
  <c r="O1605" i="1" a="1"/>
  <c r="O1605" i="1"/>
  <c r="H1605" i="1" a="1"/>
  <c r="H1605" i="1"/>
  <c r="Q1604" i="1" a="1"/>
  <c r="Q1604" i="1"/>
  <c r="M1605" i="1" a="1"/>
  <c r="M1605" i="1" s="1"/>
  <c r="F1605" i="1" a="1"/>
  <c r="F1605" i="1"/>
  <c r="I1605" i="1" a="1"/>
  <c r="I1605" i="1" s="1"/>
  <c r="M1672" i="1" a="1"/>
  <c r="M1672" i="1" s="1"/>
  <c r="O1672" i="1" a="1"/>
  <c r="O1672" i="1" s="1"/>
  <c r="L1672" i="1" a="1"/>
  <c r="L1672" i="1"/>
  <c r="N1672" i="1" a="1"/>
  <c r="N1672" i="1" s="1"/>
  <c r="K1672" i="1" a="1"/>
  <c r="K1672" i="1" s="1"/>
  <c r="J1672" i="1" a="1"/>
  <c r="J1672" i="1" s="1"/>
  <c r="I1672" i="1" a="1"/>
  <c r="I1672" i="1"/>
  <c r="H1672" i="1" a="1"/>
  <c r="H1672" i="1"/>
  <c r="M1669" i="1" a="1"/>
  <c r="M1669" i="1" s="1"/>
  <c r="L1668" i="1" a="1"/>
  <c r="L1668" i="1" s="1"/>
  <c r="I1668" i="1" a="1"/>
  <c r="I1668" i="1" s="1"/>
  <c r="J1671" i="1" a="1"/>
  <c r="J1671" i="1" s="1"/>
  <c r="I1671" i="1" a="1"/>
  <c r="I1671" i="1"/>
  <c r="F1667" i="1" a="1"/>
  <c r="F1667" i="1" s="1"/>
  <c r="N1667" i="1" a="1"/>
  <c r="N1667" i="1"/>
  <c r="G1671" i="1" a="1"/>
  <c r="G1671" i="1" s="1"/>
  <c r="F1671" i="1" a="1"/>
  <c r="F1671" i="1" s="1"/>
  <c r="P1670" i="1" a="1"/>
  <c r="P1670" i="1"/>
  <c r="O1670" i="1" a="1"/>
  <c r="O1670" i="1" s="1"/>
  <c r="P1668" i="1" a="1"/>
  <c r="P1668" i="1"/>
  <c r="O1669" i="1" a="1"/>
  <c r="O1669" i="1"/>
  <c r="L1669" i="1" a="1"/>
  <c r="L1669" i="1"/>
  <c r="H1668" i="1" a="1"/>
  <c r="H1668" i="1" s="1"/>
  <c r="G1669" i="1" a="1"/>
  <c r="G1669" i="1"/>
  <c r="N1670" i="1" a="1"/>
  <c r="N1670" i="1"/>
  <c r="L1667" i="1" a="1"/>
  <c r="L1667" i="1" s="1"/>
  <c r="M1670" i="1" a="1"/>
  <c r="M1670" i="1" s="1"/>
  <c r="G1667" i="1" a="1"/>
  <c r="G1667" i="1" s="1"/>
  <c r="J1670" i="1" a="1"/>
  <c r="J1670" i="1"/>
  <c r="Q1669" i="1" a="1"/>
  <c r="Q1669" i="1"/>
  <c r="P1669" i="1" a="1"/>
  <c r="P1669" i="1" s="1"/>
  <c r="J1668" i="1" a="1"/>
  <c r="J1668" i="1" s="1"/>
  <c r="F1668" i="1" a="1"/>
  <c r="F1668" i="1" s="1"/>
  <c r="N1669" i="1" a="1"/>
  <c r="N1669" i="1"/>
  <c r="Q1668" i="1" a="1"/>
  <c r="Q1668" i="1" s="1"/>
  <c r="O1668" i="1" a="1"/>
  <c r="O1668" i="1" s="1"/>
  <c r="N1668" i="1" a="1"/>
  <c r="N1668" i="1" s="1"/>
  <c r="K1668" i="1" a="1"/>
  <c r="K1668" i="1" s="1"/>
  <c r="Q1667" i="1" a="1"/>
  <c r="Q1667" i="1" s="1"/>
  <c r="G1668" i="1" a="1"/>
  <c r="G1668" i="1" s="1"/>
  <c r="O1667" i="1" a="1"/>
  <c r="O1667" i="1"/>
  <c r="H1667" i="1" a="1"/>
  <c r="H1667" i="1" s="1"/>
  <c r="K1667" i="1" a="1"/>
  <c r="K1667" i="1" s="1"/>
  <c r="J1667" i="1" a="1"/>
  <c r="J1667" i="1" s="1"/>
  <c r="G1672" i="1" a="1"/>
  <c r="G1672" i="1" s="1"/>
  <c r="F1672" i="1" a="1"/>
  <c r="F1672" i="1"/>
  <c r="K1671" i="1" a="1"/>
  <c r="K1671" i="1" s="1"/>
  <c r="H1671" i="1" a="1"/>
  <c r="H1671" i="1" s="1"/>
  <c r="L1670" i="1" a="1"/>
  <c r="L1670" i="1" s="1"/>
  <c r="I1670" i="1" a="1"/>
  <c r="I1670" i="1"/>
  <c r="J1669" i="1" a="1"/>
  <c r="J1669" i="1" s="1"/>
  <c r="F1669" i="1" a="1"/>
  <c r="F1669" i="1"/>
  <c r="M1668" i="1" a="1"/>
  <c r="M1668" i="1"/>
  <c r="K1670" i="1" a="1"/>
  <c r="K1670" i="1" s="1"/>
  <c r="K1669" i="1" a="1"/>
  <c r="K1669" i="1" s="1"/>
  <c r="I1669" i="1" a="1"/>
  <c r="I1669" i="1"/>
  <c r="M1667" i="1" a="1"/>
  <c r="M1667" i="1"/>
  <c r="O1671" i="1" a="1"/>
  <c r="O1671" i="1" s="1"/>
  <c r="Q1670" i="1" a="1"/>
  <c r="Q1670" i="1" s="1"/>
  <c r="I1667" i="1" a="1"/>
  <c r="I1667" i="1" s="1"/>
  <c r="Q1671" i="1" a="1"/>
  <c r="Q1671" i="1"/>
  <c r="P1671" i="1" a="1"/>
  <c r="P1671" i="1" s="1"/>
  <c r="H1669" i="1" a="1"/>
  <c r="H1669" i="1" s="1"/>
  <c r="G1670" i="1" a="1"/>
  <c r="G1670" i="1"/>
  <c r="N1671" i="1" a="1"/>
  <c r="N1671" i="1" s="1"/>
  <c r="F1670" i="1" a="1"/>
  <c r="F1670" i="1"/>
  <c r="M1671" i="1" a="1"/>
  <c r="M1671" i="1" s="1"/>
  <c r="H1670" i="1" a="1"/>
  <c r="H1670" i="1" s="1"/>
  <c r="P1667" i="1" a="1"/>
  <c r="P1667" i="1"/>
  <c r="L1671" i="1" a="1"/>
  <c r="L1671" i="1"/>
  <c r="N1662" i="1" a="1"/>
  <c r="N1662" i="1" s="1"/>
  <c r="F1660" i="1" a="1"/>
  <c r="F1660" i="1"/>
  <c r="M1662" i="1" a="1"/>
  <c r="M1662" i="1" s="1"/>
  <c r="Q1660" i="1" a="1"/>
  <c r="Q1660" i="1" s="1"/>
  <c r="G1662" i="1" a="1"/>
  <c r="G1662" i="1"/>
  <c r="I1660" i="1" a="1"/>
  <c r="I1660" i="1" s="1"/>
  <c r="K1662" i="1" a="1"/>
  <c r="K1662" i="1"/>
  <c r="H1662" i="1" a="1"/>
  <c r="H1662" i="1" s="1"/>
  <c r="J1660" i="1" a="1"/>
  <c r="J1660" i="1" s="1"/>
  <c r="Q1661" i="1" a="1"/>
  <c r="Q1661" i="1" s="1"/>
  <c r="O1662" i="1" a="1"/>
  <c r="O1662" i="1"/>
  <c r="N1661" i="1" a="1"/>
  <c r="N1661" i="1" s="1"/>
  <c r="I1661" i="1" a="1"/>
  <c r="I1661" i="1" s="1"/>
  <c r="F1661" i="1" a="1"/>
  <c r="F1661" i="1" s="1"/>
  <c r="G1661" i="1" a="1"/>
  <c r="G1661" i="1" s="1"/>
  <c r="P1660" i="1" a="1"/>
  <c r="P1660" i="1"/>
  <c r="G1660" i="1" a="1"/>
  <c r="G1660" i="1"/>
  <c r="L1662" i="1" a="1"/>
  <c r="L1662" i="1"/>
  <c r="J1662" i="1" a="1"/>
  <c r="J1662" i="1"/>
  <c r="J1661" i="1" a="1"/>
  <c r="J1661" i="1"/>
  <c r="P1662" i="1" a="1"/>
  <c r="P1662" i="1" s="1"/>
  <c r="K1661" i="1" a="1"/>
  <c r="K1661" i="1" s="1"/>
  <c r="Q1662" i="1" a="1"/>
  <c r="Q1662" i="1"/>
  <c r="M1661" i="1" a="1"/>
  <c r="M1661" i="1" s="1"/>
  <c r="O1660" i="1" a="1"/>
  <c r="O1660" i="1" s="1"/>
  <c r="M1660" i="1" a="1"/>
  <c r="M1660" i="1" s="1"/>
  <c r="H1661" i="1" a="1"/>
  <c r="H1661" i="1"/>
  <c r="L1661" i="1" a="1"/>
  <c r="L1661" i="1"/>
  <c r="I1662" i="1" a="1"/>
  <c r="I1662" i="1"/>
  <c r="F1662" i="1" a="1"/>
  <c r="F1662" i="1"/>
  <c r="H1660" i="1" a="1"/>
  <c r="H1660" i="1" s="1"/>
  <c r="O1661" i="1" a="1"/>
  <c r="O1661" i="1" s="1"/>
  <c r="K1660" i="1" a="1"/>
  <c r="K1660" i="1" s="1"/>
  <c r="P1661" i="1" a="1"/>
  <c r="P1661" i="1" s="1"/>
  <c r="N1660" i="1" a="1"/>
  <c r="N1660" i="1"/>
  <c r="L1660" i="1" a="1"/>
  <c r="L1660" i="1" s="1"/>
  <c r="O1654" i="1" a="1"/>
  <c r="O1654" i="1" s="1"/>
  <c r="J1654" i="1" a="1"/>
  <c r="J1654" i="1"/>
  <c r="N1654" i="1" a="1"/>
  <c r="N1654" i="1" s="1"/>
  <c r="M1654" i="1" a="1"/>
  <c r="M1654" i="1" s="1"/>
  <c r="K1654" i="1" a="1"/>
  <c r="K1654" i="1" s="1"/>
  <c r="I1654" i="1" a="1"/>
  <c r="I1654" i="1" s="1"/>
  <c r="Q1654" i="1" a="1"/>
  <c r="Q1654" i="1" s="1"/>
  <c r="P1654" i="1" a="1"/>
  <c r="P1654" i="1"/>
  <c r="L1654" i="1" a="1"/>
  <c r="L1654" i="1" s="1"/>
  <c r="H1654" i="1" a="1"/>
  <c r="H1654" i="1" s="1"/>
  <c r="M1374" i="1" a="1"/>
  <c r="M1374" i="1" s="1"/>
  <c r="I1374" i="1" a="1"/>
  <c r="I1374" i="1"/>
  <c r="P1373" i="1" a="1"/>
  <c r="P1373" i="1"/>
  <c r="O1374" i="1" a="1"/>
  <c r="O1374" i="1"/>
  <c r="Q1373" i="1" a="1"/>
  <c r="Q1373" i="1" s="1"/>
  <c r="K1374" i="1" a="1"/>
  <c r="K1374" i="1" s="1"/>
  <c r="H1374" i="1" a="1"/>
  <c r="H1374" i="1" s="1"/>
  <c r="G1374" i="1" a="1"/>
  <c r="G1374" i="1" s="1"/>
  <c r="F1374" i="1" a="1"/>
  <c r="F1374" i="1" s="1"/>
  <c r="M1373" i="1" a="1"/>
  <c r="M1373" i="1"/>
  <c r="N1373" i="1" a="1"/>
  <c r="N1373" i="1"/>
  <c r="J1374" i="1" a="1"/>
  <c r="J1374" i="1"/>
  <c r="L1373" i="1" a="1"/>
  <c r="L1373" i="1" s="1"/>
  <c r="Q1374" i="1" a="1"/>
  <c r="Q1374" i="1"/>
  <c r="N1374" i="1" a="1"/>
  <c r="N1374" i="1" s="1"/>
  <c r="L1374" i="1" a="1"/>
  <c r="L1374" i="1" s="1"/>
  <c r="P1374" i="1" a="1"/>
  <c r="P1374" i="1"/>
  <c r="O1373" i="1" a="1"/>
  <c r="O1373" i="1" s="1"/>
  <c r="K1373" i="1" a="1"/>
  <c r="K1373" i="1"/>
  <c r="J1373" i="1" a="1"/>
  <c r="J1373" i="1" s="1"/>
  <c r="I1373" i="1" a="1"/>
  <c r="I1373" i="1" s="1"/>
  <c r="G1373" i="1" a="1"/>
  <c r="G1373" i="1" s="1"/>
  <c r="M1372" i="1" a="1"/>
  <c r="M1372" i="1"/>
  <c r="J1372" i="1" a="1"/>
  <c r="J1372" i="1" s="1"/>
  <c r="H1373" i="1" a="1"/>
  <c r="H1373" i="1" s="1"/>
  <c r="N1372" i="1" a="1"/>
  <c r="N1372" i="1" s="1"/>
  <c r="O1372" i="1" a="1"/>
  <c r="O1372" i="1"/>
  <c r="I1372" i="1" a="1"/>
  <c r="I1372" i="1" s="1"/>
  <c r="Q1372" i="1" a="1"/>
  <c r="Q1372" i="1" s="1"/>
  <c r="K1372" i="1" a="1"/>
  <c r="K1372" i="1" s="1"/>
  <c r="P1372" i="1" a="1"/>
  <c r="P1372" i="1"/>
  <c r="F1373" i="1" a="1"/>
  <c r="F1373" i="1"/>
  <c r="L1372" i="1" a="1"/>
  <c r="L1372" i="1"/>
  <c r="Q1367" i="1" a="1"/>
  <c r="Q1367" i="1"/>
  <c r="K1369" i="1" a="1"/>
  <c r="K1369" i="1"/>
  <c r="G1370" i="1" a="1"/>
  <c r="G1370" i="1" s="1"/>
  <c r="F1370" i="1" a="1"/>
  <c r="F1370" i="1"/>
  <c r="I1369" i="1" a="1"/>
  <c r="I1369" i="1" s="1"/>
  <c r="L1368" i="1" a="1"/>
  <c r="L1368" i="1"/>
  <c r="L1367" i="1" a="1"/>
  <c r="L1367" i="1" s="1"/>
  <c r="Q1366" i="1" a="1"/>
  <c r="Q1366" i="1"/>
  <c r="K1367" i="1" a="1"/>
  <c r="K1367" i="1"/>
  <c r="F1367" i="1" a="1"/>
  <c r="F1367" i="1" s="1"/>
  <c r="J1367" i="1" a="1"/>
  <c r="J1367" i="1"/>
  <c r="Q1369" i="1" a="1"/>
  <c r="Q1369" i="1"/>
  <c r="P1367" i="1" a="1"/>
  <c r="P1367" i="1" s="1"/>
  <c r="O1370" i="1" a="1"/>
  <c r="O1370" i="1" s="1"/>
  <c r="J1369" i="1" a="1"/>
  <c r="J1369" i="1" s="1"/>
  <c r="I1370" i="1" a="1"/>
  <c r="I1370" i="1"/>
  <c r="P1369" i="1" a="1"/>
  <c r="P1369" i="1" s="1"/>
  <c r="K1368" i="1" a="1"/>
  <c r="K1368" i="1" s="1"/>
  <c r="F1371" i="1" a="1"/>
  <c r="F1371" i="1"/>
  <c r="G1367" i="1" a="1"/>
  <c r="G1367" i="1" s="1"/>
  <c r="P1371" i="1" a="1"/>
  <c r="P1371" i="1" s="1"/>
  <c r="M1371" i="1" a="1"/>
  <c r="M1371" i="1" s="1"/>
  <c r="J1371" i="1" a="1"/>
  <c r="J1371" i="1"/>
  <c r="O1369" i="1" a="1"/>
  <c r="O1369" i="1" s="1"/>
  <c r="P1370" i="1" a="1"/>
  <c r="P1370" i="1"/>
  <c r="L1369" i="1" a="1"/>
  <c r="L1369" i="1" s="1"/>
  <c r="O1368" i="1" a="1"/>
  <c r="O1368" i="1"/>
  <c r="I1368" i="1" a="1"/>
  <c r="I1368" i="1" s="1"/>
  <c r="M1369" i="1" a="1"/>
  <c r="M1369" i="1"/>
  <c r="F1369" i="1" a="1"/>
  <c r="F1369" i="1"/>
  <c r="H1369" i="1" a="1"/>
  <c r="H1369" i="1" s="1"/>
  <c r="M1367" i="1" a="1"/>
  <c r="M1367" i="1"/>
  <c r="G1369" i="1" a="1"/>
  <c r="G1369" i="1"/>
  <c r="N1368" i="1" a="1"/>
  <c r="N1368" i="1"/>
  <c r="J1368" i="1" a="1"/>
  <c r="J1368" i="1"/>
  <c r="G1368" i="1" a="1"/>
  <c r="G1368" i="1" s="1"/>
  <c r="I1367" i="1" a="1"/>
  <c r="I1367" i="1"/>
  <c r="H1372" i="1" a="1"/>
  <c r="H1372" i="1"/>
  <c r="N1369" i="1" a="1"/>
  <c r="N1369" i="1" s="1"/>
  <c r="M1368" i="1" a="1"/>
  <c r="M1368" i="1"/>
  <c r="N1370" i="1" a="1"/>
  <c r="N1370" i="1"/>
  <c r="O1367" i="1" a="1"/>
  <c r="O1367" i="1"/>
  <c r="P1368" i="1" a="1"/>
  <c r="P1368" i="1"/>
  <c r="L1370" i="1" a="1"/>
  <c r="L1370" i="1"/>
  <c r="G1372" i="1" a="1"/>
  <c r="G1372" i="1" s="1"/>
  <c r="H1370" i="1" a="1"/>
  <c r="H1370" i="1"/>
  <c r="H1371" i="1" a="1"/>
  <c r="H1371" i="1"/>
  <c r="K1370" i="1" a="1"/>
  <c r="K1370" i="1" s="1"/>
  <c r="H1367" i="1" a="1"/>
  <c r="H1367" i="1" s="1"/>
  <c r="F1372" i="1" a="1"/>
  <c r="F1372" i="1"/>
  <c r="Q1371" i="1" a="1"/>
  <c r="Q1371" i="1" s="1"/>
  <c r="O1371" i="1" a="1"/>
  <c r="O1371" i="1" s="1"/>
  <c r="N1371" i="1" a="1"/>
  <c r="N1371" i="1"/>
  <c r="L1371" i="1" a="1"/>
  <c r="L1371" i="1" s="1"/>
  <c r="K1371" i="1" a="1"/>
  <c r="K1371" i="1" s="1"/>
  <c r="F1368" i="1" a="1"/>
  <c r="F1368" i="1" s="1"/>
  <c r="J1370" i="1" a="1"/>
  <c r="J1370" i="1" s="1"/>
  <c r="I1371" i="1" a="1"/>
  <c r="I1371" i="1"/>
  <c r="G1371" i="1" a="1"/>
  <c r="G1371" i="1" s="1"/>
  <c r="H1368" i="1" a="1"/>
  <c r="H1368" i="1" s="1"/>
  <c r="Q1368" i="1" a="1"/>
  <c r="Q1368" i="1" s="1"/>
  <c r="N1367" i="1" a="1"/>
  <c r="N1367" i="1" s="1"/>
  <c r="Q1370" i="1" a="1"/>
  <c r="Q1370" i="1"/>
  <c r="M1370" i="1" a="1"/>
  <c r="M1370" i="1"/>
  <c r="L1522" i="1" a="1"/>
  <c r="L1522" i="1" s="1"/>
  <c r="K1522" i="1" a="1"/>
  <c r="K1522" i="1"/>
  <c r="Q1523" i="1" a="1"/>
  <c r="Q1523" i="1" s="1"/>
  <c r="N1522" i="1" a="1"/>
  <c r="N1522" i="1"/>
  <c r="P1524" i="1" a="1"/>
  <c r="P1524" i="1" s="1"/>
  <c r="I1524" i="1" a="1"/>
  <c r="I1524" i="1" s="1"/>
  <c r="O1523" i="1" a="1"/>
  <c r="O1523" i="1"/>
  <c r="H1523" i="1" a="1"/>
  <c r="H1523" i="1" s="1"/>
  <c r="M1522" i="1" a="1"/>
  <c r="M1522" i="1" s="1"/>
  <c r="Q1522" i="1" a="1"/>
  <c r="Q1522" i="1" s="1"/>
  <c r="J1522" i="1" a="1"/>
  <c r="J1522" i="1" s="1"/>
  <c r="O1522" i="1" a="1"/>
  <c r="O1522" i="1"/>
  <c r="H1526" i="1" a="1"/>
  <c r="H1526" i="1" s="1"/>
  <c r="G1526" i="1" a="1"/>
  <c r="G1526" i="1" s="1"/>
  <c r="F1526" i="1" a="1"/>
  <c r="F1526" i="1"/>
  <c r="K1524" i="1" a="1"/>
  <c r="K1524" i="1" s="1"/>
  <c r="G1523" i="1" a="1"/>
  <c r="G1523" i="1" s="1"/>
  <c r="H1525" i="1" a="1"/>
  <c r="H1525" i="1" s="1"/>
  <c r="M1525" i="1" a="1"/>
  <c r="M1525" i="1" s="1"/>
  <c r="I1525" i="1" a="1"/>
  <c r="I1525" i="1"/>
  <c r="I1521" i="1" a="1"/>
  <c r="I1521" i="1" s="1"/>
  <c r="G1525" i="1" a="1"/>
  <c r="G1525" i="1" s="1"/>
  <c r="P1522" i="1" a="1"/>
  <c r="P1522" i="1" s="1"/>
  <c r="M1524" i="1" a="1"/>
  <c r="M1524" i="1" s="1"/>
  <c r="L1524" i="1" a="1"/>
  <c r="L1524" i="1"/>
  <c r="H1524" i="1" a="1"/>
  <c r="H1524" i="1" s="1"/>
  <c r="I1523" i="1" a="1"/>
  <c r="I1523" i="1" s="1"/>
  <c r="P1523" i="1" a="1"/>
  <c r="P1523" i="1" s="1"/>
  <c r="L1523" i="1" a="1"/>
  <c r="L1523" i="1"/>
  <c r="J1523" i="1" a="1"/>
  <c r="J1523" i="1"/>
  <c r="F1522" i="1" a="1"/>
  <c r="F1522" i="1"/>
  <c r="I1522" i="1" a="1"/>
  <c r="I1522" i="1"/>
  <c r="J1521" i="1" a="1"/>
  <c r="J1521" i="1"/>
  <c r="H1522" i="1" a="1"/>
  <c r="H1522" i="1" s="1"/>
  <c r="F1523" i="1" a="1"/>
  <c r="F1523" i="1"/>
  <c r="N1521" i="1" a="1"/>
  <c r="N1521" i="1"/>
  <c r="H1521" i="1" a="1"/>
  <c r="H1521" i="1" s="1"/>
  <c r="M1521" i="1" a="1"/>
  <c r="M1521" i="1" s="1"/>
  <c r="L1521" i="1" a="1"/>
  <c r="L1521" i="1" s="1"/>
  <c r="Q1525" i="1" a="1"/>
  <c r="Q1525" i="1"/>
  <c r="K1525" i="1" a="1"/>
  <c r="K1525" i="1" s="1"/>
  <c r="P1521" i="1" a="1"/>
  <c r="P1521" i="1"/>
  <c r="Q1521" i="1" a="1"/>
  <c r="Q1521" i="1" s="1"/>
  <c r="P1525" i="1" a="1"/>
  <c r="P1525" i="1"/>
  <c r="O1525" i="1" a="1"/>
  <c r="O1525" i="1" s="1"/>
  <c r="G1524" i="1" a="1"/>
  <c r="G1524" i="1" s="1"/>
  <c r="F1525" i="1" a="1"/>
  <c r="F1525" i="1"/>
  <c r="N1525" i="1" a="1"/>
  <c r="N1525" i="1" s="1"/>
  <c r="O1524" i="1" a="1"/>
  <c r="O1524" i="1" s="1"/>
  <c r="K1523" i="1" a="1"/>
  <c r="K1523" i="1"/>
  <c r="K1521" i="1" a="1"/>
  <c r="K1521" i="1" s="1"/>
  <c r="O1521" i="1" a="1"/>
  <c r="O1521" i="1" s="1"/>
  <c r="M1523" i="1" a="1"/>
  <c r="M1523" i="1" s="1"/>
  <c r="L1525" i="1" a="1"/>
  <c r="L1525" i="1"/>
  <c r="N1524" i="1" a="1"/>
  <c r="N1524" i="1" s="1"/>
  <c r="J1525" i="1" a="1"/>
  <c r="J1525" i="1"/>
  <c r="Q1524" i="1" a="1"/>
  <c r="Q1524" i="1"/>
  <c r="G1522" i="1" a="1"/>
  <c r="G1522" i="1"/>
  <c r="J1524" i="1" a="1"/>
  <c r="J1524" i="1" s="1"/>
  <c r="F1524" i="1" a="1"/>
  <c r="F1524" i="1" s="1"/>
  <c r="N1523" i="1" a="1"/>
  <c r="N1523" i="1"/>
  <c r="H1519" i="1" a="1"/>
  <c r="H1519" i="1"/>
  <c r="K1519" i="1" a="1"/>
  <c r="K1519" i="1" s="1"/>
  <c r="M1519" i="1" a="1"/>
  <c r="M1519" i="1" s="1"/>
  <c r="J1519" i="1" a="1"/>
  <c r="J1519" i="1" s="1"/>
  <c r="G1520" i="1" a="1"/>
  <c r="G1520" i="1"/>
  <c r="O1519" i="1" a="1"/>
  <c r="O1519" i="1"/>
  <c r="N1519" i="1" a="1"/>
  <c r="N1519" i="1" s="1"/>
  <c r="N1520" i="1" a="1"/>
  <c r="N1520" i="1" s="1"/>
  <c r="G1521" i="1" a="1"/>
  <c r="G1521" i="1"/>
  <c r="Q1519" i="1" a="1"/>
  <c r="Q1519" i="1" s="1"/>
  <c r="I1519" i="1" a="1"/>
  <c r="I1519" i="1" s="1"/>
  <c r="F1521" i="1" a="1"/>
  <c r="F1521" i="1" s="1"/>
  <c r="Q1520" i="1" a="1"/>
  <c r="Q1520" i="1" s="1"/>
  <c r="I1520" i="1" a="1"/>
  <c r="I1520" i="1" s="1"/>
  <c r="H1520" i="1" a="1"/>
  <c r="H1520" i="1" s="1"/>
  <c r="P1520" i="1" a="1"/>
  <c r="P1520" i="1" s="1"/>
  <c r="O1520" i="1" a="1"/>
  <c r="O1520" i="1"/>
  <c r="M1520" i="1" a="1"/>
  <c r="M1520" i="1" s="1"/>
  <c r="L1520" i="1" a="1"/>
  <c r="L1520" i="1" s="1"/>
  <c r="J1520" i="1" a="1"/>
  <c r="J1520" i="1"/>
  <c r="K1520" i="1" a="1"/>
  <c r="K1520" i="1"/>
  <c r="F1520" i="1" a="1"/>
  <c r="F1520" i="1" s="1"/>
  <c r="P1519" i="1" a="1"/>
  <c r="P1519" i="1"/>
  <c r="L1519" i="1" a="1"/>
  <c r="L1519" i="1" s="1"/>
  <c r="Q1513" i="1" a="1"/>
  <c r="Q1513" i="1" s="1"/>
  <c r="G1519" i="1" a="1"/>
  <c r="G1519" i="1"/>
  <c r="F1514" i="1" a="1"/>
  <c r="F1514" i="1" s="1"/>
  <c r="N1517" i="1" a="1"/>
  <c r="N1517" i="1" s="1"/>
  <c r="G1516" i="1" a="1"/>
  <c r="G1516" i="1" s="1"/>
  <c r="I1517" i="1" a="1"/>
  <c r="I1517" i="1"/>
  <c r="H1516" i="1" a="1"/>
  <c r="H1516" i="1"/>
  <c r="K1515" i="1" a="1"/>
  <c r="K1515" i="1" s="1"/>
  <c r="M1514" i="1" a="1"/>
  <c r="M1514" i="1" s="1"/>
  <c r="M1513" i="1" a="1"/>
  <c r="M1513" i="1" s="1"/>
  <c r="H1515" i="1" a="1"/>
  <c r="H1515" i="1" s="1"/>
  <c r="H1513" i="1" a="1"/>
  <c r="H1513" i="1"/>
  <c r="P1516" i="1" a="1"/>
  <c r="P1516" i="1" s="1"/>
  <c r="M1515" i="1" a="1"/>
  <c r="M1515" i="1" s="1"/>
  <c r="L1514" i="1" a="1"/>
  <c r="L1514" i="1" s="1"/>
  <c r="F1517" i="1" a="1"/>
  <c r="F1517" i="1" s="1"/>
  <c r="J1514" i="1" a="1"/>
  <c r="J1514" i="1" s="1"/>
  <c r="F1516" i="1" a="1"/>
  <c r="F1516" i="1"/>
  <c r="P1513" i="1" a="1"/>
  <c r="P1513" i="1" s="1"/>
  <c r="P1514" i="1" a="1"/>
  <c r="P1514" i="1"/>
  <c r="O1514" i="1" a="1"/>
  <c r="O1514" i="1" s="1"/>
  <c r="O1513" i="1" a="1"/>
  <c r="O1513" i="1" s="1"/>
  <c r="L1513" i="1" a="1"/>
  <c r="L1513" i="1"/>
  <c r="Q1517" i="1" a="1"/>
  <c r="Q1517" i="1"/>
  <c r="G1515" i="1" a="1"/>
  <c r="G1515" i="1"/>
  <c r="F1515" i="1" a="1"/>
  <c r="F1515" i="1" s="1"/>
  <c r="I1514" i="1" a="1"/>
  <c r="I1514" i="1"/>
  <c r="H1514" i="1" a="1"/>
  <c r="H1514" i="1"/>
  <c r="J1517" i="1" a="1"/>
  <c r="J1517" i="1" s="1"/>
  <c r="N1514" i="1" a="1"/>
  <c r="N1514" i="1"/>
  <c r="I1515" i="1" a="1"/>
  <c r="I1515" i="1"/>
  <c r="O1516" i="1" a="1"/>
  <c r="O1516" i="1" s="1"/>
  <c r="F1519" i="1" a="1"/>
  <c r="F1519" i="1"/>
  <c r="L1517" i="1" a="1"/>
  <c r="L1517" i="1"/>
  <c r="P1517" i="1" a="1"/>
  <c r="P1517" i="1"/>
  <c r="I1516" i="1" a="1"/>
  <c r="I1516" i="1" s="1"/>
  <c r="K1514" i="1" a="1"/>
  <c r="K1514" i="1" s="1"/>
  <c r="J1513" i="1" a="1"/>
  <c r="J1513" i="1" s="1"/>
  <c r="I1513" i="1" a="1"/>
  <c r="I1513" i="1" s="1"/>
  <c r="O1517" i="1" a="1"/>
  <c r="O1517" i="1" s="1"/>
  <c r="P1515" i="1" a="1"/>
  <c r="P1515" i="1"/>
  <c r="Q1515" i="1" a="1"/>
  <c r="Q1515" i="1"/>
  <c r="L1515" i="1" a="1"/>
  <c r="L1515" i="1" s="1"/>
  <c r="G1517" i="1" a="1"/>
  <c r="G1517" i="1" s="1"/>
  <c r="O1515" i="1" a="1"/>
  <c r="O1515" i="1" s="1"/>
  <c r="K1513" i="1" a="1"/>
  <c r="K1513" i="1"/>
  <c r="H1517" i="1" a="1"/>
  <c r="H1517" i="1"/>
  <c r="N1513" i="1" a="1"/>
  <c r="N1513" i="1"/>
  <c r="M1517" i="1" a="1"/>
  <c r="M1517" i="1"/>
  <c r="J1515" i="1" a="1"/>
  <c r="J1515" i="1" s="1"/>
  <c r="K1517" i="1" a="1"/>
  <c r="K1517" i="1" s="1"/>
  <c r="G1514" i="1" a="1"/>
  <c r="G1514" i="1"/>
  <c r="N1515" i="1" a="1"/>
  <c r="N1515" i="1"/>
  <c r="J1516" i="1" a="1"/>
  <c r="J1516" i="1" s="1"/>
  <c r="Q1516" i="1" a="1"/>
  <c r="Q1516" i="1" s="1"/>
  <c r="N1516" i="1" a="1"/>
  <c r="N1516" i="1"/>
  <c r="M1516" i="1" a="1"/>
  <c r="M1516" i="1"/>
  <c r="L1516" i="1" a="1"/>
  <c r="L1516" i="1" s="1"/>
  <c r="K1516" i="1" a="1"/>
  <c r="K1516" i="1" s="1"/>
  <c r="Q1514" i="1" a="1"/>
  <c r="Q1514" i="1"/>
  <c r="O1505" i="1" a="1"/>
  <c r="O1505" i="1"/>
  <c r="P1505" i="1" a="1"/>
  <c r="P1505" i="1" s="1"/>
  <c r="G1507" i="1" a="1"/>
  <c r="G1507" i="1"/>
  <c r="F1507" i="1" a="1"/>
  <c r="F1507" i="1" s="1"/>
  <c r="G1506" i="1" a="1"/>
  <c r="G1506" i="1" s="1"/>
  <c r="Q1506" i="1" a="1"/>
  <c r="Q1506" i="1"/>
  <c r="I1506" i="1" a="1"/>
  <c r="I1506" i="1" s="1"/>
  <c r="F1506" i="1" a="1"/>
  <c r="F1506" i="1"/>
  <c r="Q1505" i="1" a="1"/>
  <c r="Q1505" i="1" s="1"/>
  <c r="P1507" i="1" a="1"/>
  <c r="P1507" i="1" s="1"/>
  <c r="M1506" i="1" a="1"/>
  <c r="M1506" i="1"/>
  <c r="H1507" i="1" a="1"/>
  <c r="H1507" i="1"/>
  <c r="N1506" i="1" a="1"/>
  <c r="N1506" i="1" s="1"/>
  <c r="P1506" i="1" a="1"/>
  <c r="P1506" i="1" s="1"/>
  <c r="J1507" i="1" a="1"/>
  <c r="J1507" i="1" s="1"/>
  <c r="G1513" i="1" a="1"/>
  <c r="G1513" i="1" s="1"/>
  <c r="Q1507" i="1" a="1"/>
  <c r="Q1507" i="1"/>
  <c r="F1513" i="1" a="1"/>
  <c r="F1513" i="1" s="1"/>
  <c r="L1506" i="1" a="1"/>
  <c r="L1506" i="1"/>
  <c r="N1507" i="1" a="1"/>
  <c r="N1507" i="1" s="1"/>
  <c r="K1506" i="1" a="1"/>
  <c r="K1506" i="1" s="1"/>
  <c r="O1506" i="1" a="1"/>
  <c r="O1506" i="1" s="1"/>
  <c r="O1507" i="1" a="1"/>
  <c r="O1507" i="1"/>
  <c r="K1507" i="1" a="1"/>
  <c r="K1507" i="1" s="1"/>
  <c r="M1507" i="1" a="1"/>
  <c r="M1507" i="1" s="1"/>
  <c r="J1506" i="1" a="1"/>
  <c r="J1506" i="1" s="1"/>
  <c r="I1507" i="1" a="1"/>
  <c r="I1507" i="1"/>
  <c r="H1506" i="1" a="1"/>
  <c r="H1506" i="1" s="1"/>
  <c r="L1507" i="1" a="1"/>
  <c r="L1507" i="1"/>
  <c r="N1504" i="1" a="1"/>
  <c r="N1504" i="1"/>
  <c r="J1504" i="1" a="1"/>
  <c r="J1504" i="1"/>
  <c r="Q1504" i="1" a="1"/>
  <c r="Q1504" i="1" s="1"/>
  <c r="O1504" i="1" a="1"/>
  <c r="O1504" i="1"/>
  <c r="I1505" i="1" a="1"/>
  <c r="I1505" i="1" s="1"/>
  <c r="J1505" i="1" a="1"/>
  <c r="J1505" i="1" s="1"/>
  <c r="K1504" i="1" a="1"/>
  <c r="K1504" i="1"/>
  <c r="I1504" i="1" a="1"/>
  <c r="I1504" i="1"/>
  <c r="H1505" i="1" a="1"/>
  <c r="H1505" i="1"/>
  <c r="L1504" i="1" a="1"/>
  <c r="L1504" i="1"/>
  <c r="G1505" i="1" a="1"/>
  <c r="G1505" i="1" s="1"/>
  <c r="M1504" i="1" a="1"/>
  <c r="M1504" i="1"/>
  <c r="N1505" i="1" a="1"/>
  <c r="N1505" i="1" s="1"/>
  <c r="M1505" i="1" a="1"/>
  <c r="M1505" i="1" s="1"/>
  <c r="L1505" i="1" a="1"/>
  <c r="L1505" i="1" s="1"/>
  <c r="K1505" i="1" a="1"/>
  <c r="K1505" i="1"/>
  <c r="F1505" i="1" a="1"/>
  <c r="F1505" i="1" s="1"/>
  <c r="P1504" i="1" a="1"/>
  <c r="P1504" i="1"/>
  <c r="N1502" i="1" a="1"/>
  <c r="N1502" i="1"/>
  <c r="H1501" i="1" a="1"/>
  <c r="H1501" i="1"/>
  <c r="Q1501" i="1" a="1"/>
  <c r="Q1501" i="1" s="1"/>
  <c r="L1502" i="1" a="1"/>
  <c r="L1502" i="1" s="1"/>
  <c r="M1501" i="1" a="1"/>
  <c r="M1501" i="1"/>
  <c r="G1501" i="1" a="1"/>
  <c r="G1501" i="1" s="1"/>
  <c r="P1502" i="1" a="1"/>
  <c r="P1502" i="1"/>
  <c r="Q1500" i="1" a="1"/>
  <c r="Q1500" i="1" s="1"/>
  <c r="P1501" i="1" a="1"/>
  <c r="P1501" i="1"/>
  <c r="O1501" i="1" a="1"/>
  <c r="O1501" i="1" s="1"/>
  <c r="H1502" i="1" a="1"/>
  <c r="H1502" i="1"/>
  <c r="N1501" i="1" a="1"/>
  <c r="N1501" i="1" s="1"/>
  <c r="F1501" i="1" a="1"/>
  <c r="F1501" i="1" s="1"/>
  <c r="O1502" i="1" a="1"/>
  <c r="O1502" i="1" s="1"/>
  <c r="J1501" i="1" a="1"/>
  <c r="J1501" i="1"/>
  <c r="J1502" i="1" a="1"/>
  <c r="J1502" i="1"/>
  <c r="I1502" i="1" a="1"/>
  <c r="I1502" i="1"/>
  <c r="K1502" i="1" a="1"/>
  <c r="K1502" i="1"/>
  <c r="M1502" i="1" a="1"/>
  <c r="M1502" i="1" s="1"/>
  <c r="F1502" i="1" a="1"/>
  <c r="F1502" i="1" s="1"/>
  <c r="G1502" i="1" a="1"/>
  <c r="G1502" i="1"/>
  <c r="I1501" i="1" a="1"/>
  <c r="I1501" i="1" s="1"/>
  <c r="K1501" i="1" a="1"/>
  <c r="K1501" i="1" s="1"/>
  <c r="H1504" i="1" a="1"/>
  <c r="H1504" i="1"/>
  <c r="G1504" i="1" a="1"/>
  <c r="G1504" i="1" s="1"/>
  <c r="F1504" i="1" a="1"/>
  <c r="F1504" i="1" s="1"/>
  <c r="Q1502" i="1" a="1"/>
  <c r="Q1502" i="1" s="1"/>
  <c r="L1501" i="1" a="1"/>
  <c r="L1501" i="1"/>
  <c r="P1500" i="1" a="1"/>
  <c r="P1500" i="1" s="1"/>
  <c r="O1500" i="1" a="1"/>
  <c r="O1500" i="1" s="1"/>
  <c r="F1500" i="1" a="1"/>
  <c r="F1500" i="1"/>
  <c r="H1500" i="1" a="1"/>
  <c r="H1500" i="1" s="1"/>
  <c r="Q1499" i="1" a="1"/>
  <c r="Q1499" i="1" s="1"/>
  <c r="N1500" i="1" a="1"/>
  <c r="N1500" i="1" s="1"/>
  <c r="M1500" i="1" a="1"/>
  <c r="M1500" i="1"/>
  <c r="L1500" i="1" a="1"/>
  <c r="L1500" i="1"/>
  <c r="K1500" i="1" a="1"/>
  <c r="K1500" i="1" s="1"/>
  <c r="J1500" i="1" a="1"/>
  <c r="J1500" i="1" s="1"/>
  <c r="I1500" i="1" a="1"/>
  <c r="I1500" i="1"/>
  <c r="G1500" i="1" a="1"/>
  <c r="G1500" i="1"/>
  <c r="P1499" i="1" a="1"/>
  <c r="P1499" i="1" s="1"/>
  <c r="O1499" i="1" a="1"/>
  <c r="O1499" i="1" s="1"/>
  <c r="N1499" i="1" a="1"/>
  <c r="N1499" i="1"/>
  <c r="M1499" i="1" a="1"/>
  <c r="M1499" i="1" s="1"/>
  <c r="L1499" i="1" a="1"/>
  <c r="L1499" i="1"/>
  <c r="K1499" i="1" a="1"/>
  <c r="K1499" i="1"/>
  <c r="J1499" i="1" a="1"/>
  <c r="J1499" i="1" s="1"/>
  <c r="F1492" i="1" a="1"/>
  <c r="F1492" i="1" s="1"/>
  <c r="L1492" i="1" a="1"/>
  <c r="L1492" i="1" s="1"/>
  <c r="I1492" i="1" a="1"/>
  <c r="I1492" i="1" s="1"/>
  <c r="H1492" i="1" a="1"/>
  <c r="H1492" i="1"/>
  <c r="G1492" i="1" a="1"/>
  <c r="G1492" i="1"/>
  <c r="F1499" i="1" a="1"/>
  <c r="F1499" i="1" s="1"/>
  <c r="I1494" i="1" a="1"/>
  <c r="I1494" i="1" s="1"/>
  <c r="I1499" i="1" a="1"/>
  <c r="I1499" i="1" s="1"/>
  <c r="H1499" i="1" a="1"/>
  <c r="H1499" i="1" s="1"/>
  <c r="F1494" i="1" a="1"/>
  <c r="F1494" i="1" s="1"/>
  <c r="J1492" i="1" a="1"/>
  <c r="J1492" i="1" s="1"/>
  <c r="N1492" i="1" a="1"/>
  <c r="N1492" i="1" s="1"/>
  <c r="M1494" i="1" a="1"/>
  <c r="M1494" i="1"/>
  <c r="K1494" i="1" a="1"/>
  <c r="K1494" i="1" s="1"/>
  <c r="G1499" i="1" a="1"/>
  <c r="G1499" i="1" s="1"/>
  <c r="L1494" i="1" a="1"/>
  <c r="L1494" i="1" s="1"/>
  <c r="O1492" i="1" a="1"/>
  <c r="O1492" i="1"/>
  <c r="H1494" i="1" a="1"/>
  <c r="H1494" i="1"/>
  <c r="M1492" i="1" a="1"/>
  <c r="M1492" i="1"/>
  <c r="N1494" i="1" a="1"/>
  <c r="N1494" i="1"/>
  <c r="Q1494" i="1" a="1"/>
  <c r="Q1494" i="1"/>
  <c r="O1494" i="1" a="1"/>
  <c r="O1494" i="1" s="1"/>
  <c r="G1494" i="1" a="1"/>
  <c r="G1494" i="1"/>
  <c r="P1494" i="1" a="1"/>
  <c r="P1494" i="1" s="1"/>
  <c r="J1494" i="1" a="1"/>
  <c r="J1494" i="1"/>
  <c r="Q1492" i="1" a="1"/>
  <c r="Q1492" i="1"/>
  <c r="P1492" i="1" a="1"/>
  <c r="P1492" i="1" s="1"/>
  <c r="K1492" i="1" a="1"/>
  <c r="K1492" i="1" s="1"/>
  <c r="L1487" i="1" a="1"/>
  <c r="L1487" i="1"/>
  <c r="J1485" i="1" a="1"/>
  <c r="J1485" i="1"/>
  <c r="P1485" i="1" a="1"/>
  <c r="P1485" i="1"/>
  <c r="K1485" i="1" a="1"/>
  <c r="K1485" i="1"/>
  <c r="J1487" i="1" a="1"/>
  <c r="J1487" i="1"/>
  <c r="Q1487" i="1" a="1"/>
  <c r="Q1487" i="1"/>
  <c r="P1487" i="1" a="1"/>
  <c r="P1487" i="1"/>
  <c r="O1487" i="1" a="1"/>
  <c r="O1487" i="1" s="1"/>
  <c r="N1487" i="1" a="1"/>
  <c r="N1487" i="1"/>
  <c r="M1487" i="1" a="1"/>
  <c r="M1487" i="1"/>
  <c r="Q1485" i="1" a="1"/>
  <c r="Q1485" i="1" s="1"/>
  <c r="K1487" i="1" a="1"/>
  <c r="K1487" i="1" s="1"/>
  <c r="I1487" i="1" a="1"/>
  <c r="I1487" i="1"/>
  <c r="H1487" i="1" a="1"/>
  <c r="H1487" i="1" s="1"/>
  <c r="G1487" i="1" a="1"/>
  <c r="G1487" i="1"/>
  <c r="F1487" i="1" a="1"/>
  <c r="F1487" i="1"/>
  <c r="O1485" i="1" a="1"/>
  <c r="O1485" i="1"/>
  <c r="N1485" i="1" a="1"/>
  <c r="N1485" i="1"/>
  <c r="M1485" i="1" a="1"/>
  <c r="M1485" i="1"/>
  <c r="L1485" i="1" a="1"/>
  <c r="L1485" i="1"/>
  <c r="I1485" i="1" a="1"/>
  <c r="I1485" i="1"/>
  <c r="H1485" i="1" a="1"/>
  <c r="H1485" i="1" s="1"/>
  <c r="G1485" i="1" a="1"/>
  <c r="G1485" i="1" s="1"/>
  <c r="F1485" i="1" a="1"/>
  <c r="F1485" i="1" s="1"/>
  <c r="O1457" i="1" a="1"/>
  <c r="O1457" i="1"/>
  <c r="N1457" i="1" a="1"/>
  <c r="N1457" i="1" s="1"/>
  <c r="H1458" i="1" a="1"/>
  <c r="H1458" i="1" s="1"/>
  <c r="Q1457" i="1" a="1"/>
  <c r="Q1457" i="1" s="1"/>
  <c r="M1457" i="1" a="1"/>
  <c r="M1457" i="1" s="1"/>
  <c r="F1458" i="1" a="1"/>
  <c r="F1458" i="1"/>
  <c r="G1458" i="1" a="1"/>
  <c r="G1458" i="1" s="1"/>
  <c r="P1458" i="1" a="1"/>
  <c r="P1458" i="1"/>
  <c r="N1458" i="1" a="1"/>
  <c r="N1458" i="1"/>
  <c r="Q1458" i="1" a="1"/>
  <c r="Q1458" i="1" s="1"/>
  <c r="L1457" i="1" a="1"/>
  <c r="L1457" i="1"/>
  <c r="O1458" i="1" a="1"/>
  <c r="O1458" i="1"/>
  <c r="L1458" i="1" a="1"/>
  <c r="L1458" i="1"/>
  <c r="J1458" i="1" a="1"/>
  <c r="J1458" i="1"/>
  <c r="K1458" i="1" a="1"/>
  <c r="K1458" i="1" s="1"/>
  <c r="M1458" i="1" a="1"/>
  <c r="M1458" i="1" s="1"/>
  <c r="I1458" i="1" a="1"/>
  <c r="I1458" i="1"/>
  <c r="P1457" i="1" a="1"/>
  <c r="P1457" i="1" s="1"/>
  <c r="K1457" i="1" a="1"/>
  <c r="K1457" i="1"/>
  <c r="J1457" i="1" a="1"/>
  <c r="J1457" i="1" s="1"/>
  <c r="I1457" i="1" a="1"/>
  <c r="I1457" i="1" s="1"/>
  <c r="H1457" i="1" a="1"/>
  <c r="H1457" i="1"/>
  <c r="N1453" i="1" a="1"/>
  <c r="N1453" i="1"/>
  <c r="O1452" i="1" a="1"/>
  <c r="O1452" i="1" s="1"/>
  <c r="M1452" i="1" a="1"/>
  <c r="M1452" i="1" s="1"/>
  <c r="L1452" i="1" a="1"/>
  <c r="L1452" i="1"/>
  <c r="K1456" i="1" a="1"/>
  <c r="K1456" i="1"/>
  <c r="G1456" i="1" a="1"/>
  <c r="G1456" i="1" s="1"/>
  <c r="G1454" i="1" a="1"/>
  <c r="G1454" i="1" s="1"/>
  <c r="N1452" i="1" a="1"/>
  <c r="N1452" i="1" s="1"/>
  <c r="J1456" i="1" a="1"/>
  <c r="J1456" i="1"/>
  <c r="J1452" i="1" a="1"/>
  <c r="J1452" i="1" s="1"/>
  <c r="Q1455" i="1" a="1"/>
  <c r="Q1455" i="1" s="1"/>
  <c r="M1455" i="1" a="1"/>
  <c r="M1455" i="1" s="1"/>
  <c r="P1454" i="1" a="1"/>
  <c r="P1454" i="1"/>
  <c r="H1452" i="1" a="1"/>
  <c r="H1452" i="1" s="1"/>
  <c r="O1455" i="1" a="1"/>
  <c r="O1455" i="1"/>
  <c r="K1454" i="1" a="1"/>
  <c r="K1454" i="1" s="1"/>
  <c r="P1452" i="1" a="1"/>
  <c r="P1452" i="1" s="1"/>
  <c r="O1453" i="1" a="1"/>
  <c r="O1453" i="1"/>
  <c r="I1452" i="1" a="1"/>
  <c r="I1452" i="1"/>
  <c r="G1457" i="1" a="1"/>
  <c r="G1457" i="1" s="1"/>
  <c r="M1453" i="1" a="1"/>
  <c r="M1453" i="1" s="1"/>
  <c r="F1457" i="1" a="1"/>
  <c r="F1457" i="1" s="1"/>
  <c r="Q1456" i="1" a="1"/>
  <c r="Q1456" i="1"/>
  <c r="K1453" i="1" a="1"/>
  <c r="K1453" i="1" s="1"/>
  <c r="P1456" i="1" a="1"/>
  <c r="P1456" i="1" s="1"/>
  <c r="Q1451" i="1" a="1"/>
  <c r="Q1451" i="1"/>
  <c r="O1456" i="1" a="1"/>
  <c r="O1456" i="1" s="1"/>
  <c r="I1453" i="1" a="1"/>
  <c r="I1453" i="1" s="1"/>
  <c r="H1455" i="1" a="1"/>
  <c r="H1455" i="1"/>
  <c r="Q1454" i="1" a="1"/>
  <c r="Q1454" i="1" s="1"/>
  <c r="L1454" i="1" a="1"/>
  <c r="L1454" i="1"/>
  <c r="J1454" i="1" a="1"/>
  <c r="J1454" i="1"/>
  <c r="Q1452" i="1" a="1"/>
  <c r="Q1452" i="1" s="1"/>
  <c r="F1452" i="1" a="1"/>
  <c r="F1452" i="1"/>
  <c r="N1456" i="1" a="1"/>
  <c r="N1456" i="1"/>
  <c r="J1453" i="1" a="1"/>
  <c r="J1453" i="1" s="1"/>
  <c r="J1455" i="1" a="1"/>
  <c r="J1455" i="1" s="1"/>
  <c r="P1455" i="1" a="1"/>
  <c r="P1455" i="1"/>
  <c r="G1455" i="1" a="1"/>
  <c r="G1455" i="1" s="1"/>
  <c r="L1453" i="1" a="1"/>
  <c r="L1453" i="1" s="1"/>
  <c r="P1451" i="1" a="1"/>
  <c r="P1451" i="1" s="1"/>
  <c r="F1455" i="1" a="1"/>
  <c r="F1455" i="1"/>
  <c r="G1453" i="1" a="1"/>
  <c r="G1453" i="1" s="1"/>
  <c r="M1456" i="1" a="1"/>
  <c r="M1456" i="1" s="1"/>
  <c r="G1452" i="1" a="1"/>
  <c r="G1452" i="1" s="1"/>
  <c r="L1456" i="1" a="1"/>
  <c r="L1456" i="1" s="1"/>
  <c r="I1456" i="1" a="1"/>
  <c r="I1456" i="1" s="1"/>
  <c r="H1456" i="1" a="1"/>
  <c r="H1456" i="1"/>
  <c r="F1456" i="1" a="1"/>
  <c r="F1456" i="1"/>
  <c r="I1454" i="1" a="1"/>
  <c r="I1454" i="1" s="1"/>
  <c r="K1455" i="1" a="1"/>
  <c r="K1455" i="1" s="1"/>
  <c r="N1454" i="1" a="1"/>
  <c r="N1454" i="1"/>
  <c r="N1455" i="1" a="1"/>
  <c r="N1455" i="1"/>
  <c r="L1455" i="1" a="1"/>
  <c r="L1455" i="1" s="1"/>
  <c r="I1455" i="1" a="1"/>
  <c r="I1455" i="1"/>
  <c r="F1453" i="1" a="1"/>
  <c r="F1453" i="1" s="1"/>
  <c r="O1454" i="1" a="1"/>
  <c r="O1454" i="1"/>
  <c r="H1454" i="1" a="1"/>
  <c r="H1454" i="1"/>
  <c r="P1453" i="1" a="1"/>
  <c r="P1453" i="1" s="1"/>
  <c r="H1453" i="1" a="1"/>
  <c r="H1453" i="1" s="1"/>
  <c r="M1454" i="1" a="1"/>
  <c r="M1454" i="1" s="1"/>
  <c r="F1454" i="1" a="1"/>
  <c r="F1454" i="1" s="1"/>
  <c r="Q1453" i="1" a="1"/>
  <c r="Q1453" i="1" s="1"/>
  <c r="K1452" i="1" a="1"/>
  <c r="K1452" i="1" s="1"/>
  <c r="O1446" i="1" a="1"/>
  <c r="O1446" i="1" s="1"/>
  <c r="Q1450" i="1" a="1"/>
  <c r="Q1450" i="1" s="1"/>
  <c r="H1450" i="1" a="1"/>
  <c r="H1450" i="1"/>
  <c r="P1449" i="1" a="1"/>
  <c r="P1449" i="1" s="1"/>
  <c r="L1449" i="1" a="1"/>
  <c r="L1449" i="1" s="1"/>
  <c r="Q1447" i="1" a="1"/>
  <c r="Q1447" i="1" s="1"/>
  <c r="L1447" i="1" a="1"/>
  <c r="L1447" i="1"/>
  <c r="H1449" i="1" a="1"/>
  <c r="H1449" i="1" s="1"/>
  <c r="Q1448" i="1" a="1"/>
  <c r="Q1448" i="1" s="1"/>
  <c r="Q1446" i="1" a="1"/>
  <c r="Q1446" i="1"/>
  <c r="I1447" i="1" a="1"/>
  <c r="I1447" i="1"/>
  <c r="L1451" i="1" a="1"/>
  <c r="L1451" i="1"/>
  <c r="G1451" i="1" a="1"/>
  <c r="G1451" i="1" s="1"/>
  <c r="K1447" i="1" a="1"/>
  <c r="K1447" i="1" s="1"/>
  <c r="P1450" i="1" a="1"/>
  <c r="P1450" i="1"/>
  <c r="K1449" i="1" a="1"/>
  <c r="K1449" i="1" s="1"/>
  <c r="G1449" i="1" a="1"/>
  <c r="G1449" i="1"/>
  <c r="J1448" i="1" a="1"/>
  <c r="J1448" i="1"/>
  <c r="I1449" i="1" a="1"/>
  <c r="I1449" i="1" s="1"/>
  <c r="J1450" i="1" a="1"/>
  <c r="J1450" i="1"/>
  <c r="H1448" i="1" a="1"/>
  <c r="H1448" i="1" s="1"/>
  <c r="N1449" i="1" a="1"/>
  <c r="N1449" i="1"/>
  <c r="P1448" i="1" a="1"/>
  <c r="P1448" i="1"/>
  <c r="P1446" i="1" a="1"/>
  <c r="P1446" i="1" s="1"/>
  <c r="M1448" i="1" a="1"/>
  <c r="M1448" i="1" s="1"/>
  <c r="O1451" i="1" a="1"/>
  <c r="O1451" i="1"/>
  <c r="I1451" i="1" a="1"/>
  <c r="I1451" i="1"/>
  <c r="N1451" i="1" a="1"/>
  <c r="N1451" i="1" s="1"/>
  <c r="J1451" i="1" a="1"/>
  <c r="J1451" i="1" s="1"/>
  <c r="M1450" i="1" a="1"/>
  <c r="M1450" i="1"/>
  <c r="K1450" i="1" a="1"/>
  <c r="K1450" i="1" s="1"/>
  <c r="M1449" i="1" a="1"/>
  <c r="M1449" i="1"/>
  <c r="O1447" i="1" a="1"/>
  <c r="O1447" i="1" s="1"/>
  <c r="P1447" i="1" a="1"/>
  <c r="P1447" i="1" s="1"/>
  <c r="H1447" i="1" a="1"/>
  <c r="H1447" i="1" s="1"/>
  <c r="K1451" i="1" a="1"/>
  <c r="K1451" i="1"/>
  <c r="F1451" i="1" a="1"/>
  <c r="F1451" i="1" s="1"/>
  <c r="J1449" i="1" a="1"/>
  <c r="J1449" i="1" s="1"/>
  <c r="F1449" i="1" a="1"/>
  <c r="F1449" i="1"/>
  <c r="M1451" i="1" a="1"/>
  <c r="M1451" i="1"/>
  <c r="H1451" i="1" a="1"/>
  <c r="H1451" i="1"/>
  <c r="O1450" i="1" a="1"/>
  <c r="O1450" i="1" s="1"/>
  <c r="M1447" i="1" a="1"/>
  <c r="M1447" i="1"/>
  <c r="N1447" i="1" a="1"/>
  <c r="N1447" i="1"/>
  <c r="N1450" i="1" a="1"/>
  <c r="N1450" i="1" s="1"/>
  <c r="Q1449" i="1" a="1"/>
  <c r="Q1449" i="1"/>
  <c r="G1447" i="1" a="1"/>
  <c r="G1447" i="1" s="1"/>
  <c r="L1450" i="1" a="1"/>
  <c r="L1450" i="1" s="1"/>
  <c r="F1450" i="1" a="1"/>
  <c r="F1450" i="1"/>
  <c r="F1448" i="1" a="1"/>
  <c r="F1448" i="1" s="1"/>
  <c r="F1447" i="1" a="1"/>
  <c r="F1447" i="1" s="1"/>
  <c r="G1450" i="1" a="1"/>
  <c r="G1450" i="1"/>
  <c r="I1450" i="1" a="1"/>
  <c r="I1450" i="1"/>
  <c r="O1449" i="1" a="1"/>
  <c r="O1449" i="1" s="1"/>
  <c r="N1448" i="1" a="1"/>
  <c r="N1448" i="1" s="1"/>
  <c r="O1448" i="1" a="1"/>
  <c r="O1448" i="1" s="1"/>
  <c r="K1448" i="1" a="1"/>
  <c r="K1448" i="1"/>
  <c r="L1448" i="1" a="1"/>
  <c r="L1448" i="1"/>
  <c r="I1448" i="1" a="1"/>
  <c r="I1448" i="1"/>
  <c r="J1447" i="1" a="1"/>
  <c r="J1447" i="1" s="1"/>
  <c r="G1448" i="1" a="1"/>
  <c r="G1448" i="1"/>
  <c r="Q1444" i="1" a="1"/>
  <c r="Q1444" i="1" s="1"/>
  <c r="P1444" i="1" a="1"/>
  <c r="P1444" i="1" s="1"/>
  <c r="H1446" i="1" a="1"/>
  <c r="H1446" i="1" s="1"/>
  <c r="N1445" i="1" a="1"/>
  <c r="N1445" i="1"/>
  <c r="N1446" i="1" a="1"/>
  <c r="N1446" i="1" s="1"/>
  <c r="G1446" i="1" a="1"/>
  <c r="G1446" i="1"/>
  <c r="Q1445" i="1" a="1"/>
  <c r="Q1445" i="1"/>
  <c r="O1445" i="1" a="1"/>
  <c r="O1445" i="1" s="1"/>
  <c r="M1446" i="1" a="1"/>
  <c r="M1446" i="1" s="1"/>
  <c r="L1446" i="1" a="1"/>
  <c r="L1446" i="1" s="1"/>
  <c r="K1446" i="1" a="1"/>
  <c r="K1446" i="1"/>
  <c r="M1445" i="1" a="1"/>
  <c r="M1445" i="1" s="1"/>
  <c r="J1446" i="1" a="1"/>
  <c r="J1446" i="1" s="1"/>
  <c r="P1445" i="1" a="1"/>
  <c r="P1445" i="1"/>
  <c r="I1446" i="1" a="1"/>
  <c r="I1446" i="1"/>
  <c r="L1445" i="1" a="1"/>
  <c r="L1445" i="1" s="1"/>
  <c r="F1446" i="1" a="1"/>
  <c r="F1446" i="1"/>
  <c r="K1445" i="1" a="1"/>
  <c r="K1445" i="1" s="1"/>
  <c r="J1445" i="1" a="1"/>
  <c r="J1445" i="1" s="1"/>
  <c r="I1445" i="1" a="1"/>
  <c r="I1445" i="1"/>
  <c r="H1445" i="1" a="1"/>
  <c r="H1445" i="1"/>
  <c r="G1445" i="1" a="1"/>
  <c r="G1445" i="1"/>
  <c r="F1445" i="1" a="1"/>
  <c r="F1445" i="1" s="1"/>
  <c r="H1443" i="1" a="1"/>
  <c r="H1443" i="1"/>
  <c r="P1442" i="1" a="1"/>
  <c r="P1442" i="1"/>
  <c r="Q1443" i="1" a="1"/>
  <c r="Q1443" i="1" s="1"/>
  <c r="P1443" i="1" a="1"/>
  <c r="P1443" i="1" s="1"/>
  <c r="Q1442" i="1" a="1"/>
  <c r="Q1442" i="1" s="1"/>
  <c r="J1443" i="1" a="1"/>
  <c r="J1443" i="1"/>
  <c r="N1443" i="1" a="1"/>
  <c r="N1443" i="1" s="1"/>
  <c r="M1443" i="1" a="1"/>
  <c r="M1443" i="1" s="1"/>
  <c r="F1443" i="1" a="1"/>
  <c r="F1443" i="1"/>
  <c r="O1444" i="1" a="1"/>
  <c r="O1444" i="1"/>
  <c r="N1444" i="1" a="1"/>
  <c r="N1444" i="1" s="1"/>
  <c r="M1444" i="1" a="1"/>
  <c r="M1444" i="1"/>
  <c r="L1444" i="1" a="1"/>
  <c r="L1444" i="1" s="1"/>
  <c r="K1444" i="1" a="1"/>
  <c r="K1444" i="1" s="1"/>
  <c r="L1443" i="1" a="1"/>
  <c r="L1443" i="1"/>
  <c r="J1444" i="1" a="1"/>
  <c r="J1444" i="1"/>
  <c r="I1444" i="1" a="1"/>
  <c r="I1444" i="1"/>
  <c r="O1443" i="1" a="1"/>
  <c r="O1443" i="1" s="1"/>
  <c r="K1443" i="1" a="1"/>
  <c r="K1443" i="1" s="1"/>
  <c r="I1443" i="1" a="1"/>
  <c r="I1443" i="1"/>
  <c r="G1443" i="1" a="1"/>
  <c r="G1443" i="1" s="1"/>
  <c r="H1444" i="1" a="1"/>
  <c r="H1444" i="1" s="1"/>
  <c r="G1444" i="1" a="1"/>
  <c r="G1444" i="1"/>
  <c r="F1444" i="1" a="1"/>
  <c r="F1444" i="1" s="1"/>
  <c r="F1438" i="1" a="1"/>
  <c r="F1438" i="1" s="1"/>
  <c r="Q1440" i="1" a="1"/>
  <c r="Q1440" i="1"/>
  <c r="L1441" i="1" a="1"/>
  <c r="L1441" i="1"/>
  <c r="L1442" i="1" a="1"/>
  <c r="L1442" i="1" s="1"/>
  <c r="K1442" i="1" a="1"/>
  <c r="K1442" i="1" s="1"/>
  <c r="I1442" i="1" a="1"/>
  <c r="I1442" i="1"/>
  <c r="H1441" i="1" a="1"/>
  <c r="H1441" i="1" s="1"/>
  <c r="H1442" i="1" a="1"/>
  <c r="H1442" i="1"/>
  <c r="F1440" i="1" a="1"/>
  <c r="F1440" i="1"/>
  <c r="P1440" i="1" a="1"/>
  <c r="P1440" i="1" s="1"/>
  <c r="H1439" i="1" a="1"/>
  <c r="H1439" i="1"/>
  <c r="G1442" i="1" a="1"/>
  <c r="G1442" i="1" s="1"/>
  <c r="Q1441" i="1" a="1"/>
  <c r="Q1441" i="1" s="1"/>
  <c r="P1441" i="1" a="1"/>
  <c r="P1441" i="1"/>
  <c r="K1441" i="1" a="1"/>
  <c r="K1441" i="1"/>
  <c r="G1441" i="1" a="1"/>
  <c r="G1441" i="1" s="1"/>
  <c r="I1440" i="1" a="1"/>
  <c r="I1440" i="1" s="1"/>
  <c r="H1440" i="1" a="1"/>
  <c r="H1440" i="1" s="1"/>
  <c r="Q1439" i="1" a="1"/>
  <c r="Q1439" i="1" s="1"/>
  <c r="G1440" i="1" a="1"/>
  <c r="G1440" i="1"/>
  <c r="H1438" i="1" a="1"/>
  <c r="H1438" i="1" s="1"/>
  <c r="O1437" i="1" a="1"/>
  <c r="O1437" i="1"/>
  <c r="J1439" i="1" a="1"/>
  <c r="J1439" i="1" s="1"/>
  <c r="G1439" i="1" a="1"/>
  <c r="G1439" i="1" s="1"/>
  <c r="M1437" i="1" a="1"/>
  <c r="M1437" i="1"/>
  <c r="L1437" i="1" a="1"/>
  <c r="L1437" i="1"/>
  <c r="F1441" i="1" a="1"/>
  <c r="F1441" i="1" s="1"/>
  <c r="O1440" i="1" a="1"/>
  <c r="O1440" i="1"/>
  <c r="M1439" i="1" a="1"/>
  <c r="M1439" i="1" s="1"/>
  <c r="P1437" i="1" a="1"/>
  <c r="P1437" i="1"/>
  <c r="N1437" i="1" a="1"/>
  <c r="N1437" i="1"/>
  <c r="J1440" i="1" a="1"/>
  <c r="J1440" i="1" s="1"/>
  <c r="P1439" i="1" a="1"/>
  <c r="P1439" i="1"/>
  <c r="P1438" i="1" a="1"/>
  <c r="P1438" i="1"/>
  <c r="N1439" i="1" a="1"/>
  <c r="N1439" i="1" s="1"/>
  <c r="K1439" i="1" a="1"/>
  <c r="K1439" i="1" s="1"/>
  <c r="Q1438" i="1" a="1"/>
  <c r="Q1438" i="1"/>
  <c r="N1441" i="1" a="1"/>
  <c r="N1441" i="1"/>
  <c r="J1441" i="1" a="1"/>
  <c r="J1441" i="1" s="1"/>
  <c r="G1438" i="1" a="1"/>
  <c r="G1438" i="1"/>
  <c r="K1438" i="1" a="1"/>
  <c r="K1438" i="1" s="1"/>
  <c r="I1441" i="1" a="1"/>
  <c r="I1441" i="1" s="1"/>
  <c r="N1440" i="1" a="1"/>
  <c r="N1440" i="1" s="1"/>
  <c r="L1439" i="1" a="1"/>
  <c r="L1439" i="1"/>
  <c r="N1438" i="1" a="1"/>
  <c r="N1438" i="1"/>
  <c r="O1438" i="1" a="1"/>
  <c r="O1438" i="1" s="1"/>
  <c r="L1440" i="1" a="1"/>
  <c r="L1440" i="1"/>
  <c r="O1439" i="1" a="1"/>
  <c r="O1439" i="1"/>
  <c r="F1439" i="1" a="1"/>
  <c r="F1439" i="1" s="1"/>
  <c r="I1439" i="1" a="1"/>
  <c r="I1439" i="1"/>
  <c r="L1438" i="1" a="1"/>
  <c r="L1438" i="1"/>
  <c r="K1440" i="1" a="1"/>
  <c r="K1440" i="1" s="1"/>
  <c r="M1438" i="1" a="1"/>
  <c r="M1438" i="1" s="1"/>
  <c r="J1438" i="1" a="1"/>
  <c r="J1438" i="1"/>
  <c r="I1438" i="1" a="1"/>
  <c r="I1438" i="1" s="1"/>
  <c r="M1441" i="1" a="1"/>
  <c r="M1441" i="1" s="1"/>
  <c r="O1442" i="1" a="1"/>
  <c r="O1442" i="1"/>
  <c r="N1442" i="1" a="1"/>
  <c r="N1442" i="1" s="1"/>
  <c r="M1442" i="1" a="1"/>
  <c r="M1442" i="1" s="1"/>
  <c r="O1441" i="1" a="1"/>
  <c r="O1441" i="1" s="1"/>
  <c r="Q1437" i="1" a="1"/>
  <c r="Q1437" i="1" s="1"/>
  <c r="J1442" i="1" a="1"/>
  <c r="J1442" i="1"/>
  <c r="F1442" i="1" a="1"/>
  <c r="F1442" i="1"/>
  <c r="M1440" i="1" a="1"/>
  <c r="M1440" i="1"/>
  <c r="I1432" i="1" a="1"/>
  <c r="I1432" i="1" s="1"/>
  <c r="G1433" i="1" a="1"/>
  <c r="G1433" i="1" s="1"/>
  <c r="M1434" i="1" a="1"/>
  <c r="M1434" i="1" s="1"/>
  <c r="N1433" i="1" a="1"/>
  <c r="N1433" i="1" s="1"/>
  <c r="L1433" i="1" a="1"/>
  <c r="L1433" i="1"/>
  <c r="Q1432" i="1" a="1"/>
  <c r="Q1432" i="1"/>
  <c r="F1433" i="1" a="1"/>
  <c r="F1433" i="1" s="1"/>
  <c r="P1432" i="1" a="1"/>
  <c r="P1432" i="1" s="1"/>
  <c r="N1432" i="1" a="1"/>
  <c r="N1432" i="1"/>
  <c r="M1432" i="1" a="1"/>
  <c r="M1432" i="1" s="1"/>
  <c r="K1434" i="1" a="1"/>
  <c r="K1434" i="1" s="1"/>
  <c r="K1437" i="1" a="1"/>
  <c r="K1437" i="1" s="1"/>
  <c r="J1437" i="1" a="1"/>
  <c r="J1437" i="1"/>
  <c r="O1436" i="1" a="1"/>
  <c r="O1436" i="1"/>
  <c r="I1437" i="1" a="1"/>
  <c r="I1437" i="1" s="1"/>
  <c r="H1437" i="1" a="1"/>
  <c r="H1437" i="1" s="1"/>
  <c r="O1434" i="1" a="1"/>
  <c r="O1434" i="1"/>
  <c r="N1434" i="1" a="1"/>
  <c r="N1434" i="1" s="1"/>
  <c r="Q1433" i="1" a="1"/>
  <c r="Q1433" i="1"/>
  <c r="I1433" i="1" a="1"/>
  <c r="I1433" i="1"/>
  <c r="O1432" i="1" a="1"/>
  <c r="O1432" i="1" s="1"/>
  <c r="L1432" i="1" a="1"/>
  <c r="L1432" i="1"/>
  <c r="K1432" i="1" a="1"/>
  <c r="K1432" i="1" s="1"/>
  <c r="H1432" i="1" a="1"/>
  <c r="H1432" i="1" s="1"/>
  <c r="O1433" i="1" a="1"/>
  <c r="O1433" i="1" s="1"/>
  <c r="Q1434" i="1" a="1"/>
  <c r="Q1434" i="1"/>
  <c r="J1434" i="1" a="1"/>
  <c r="J1434" i="1"/>
  <c r="N1436" i="1" a="1"/>
  <c r="N1436" i="1" s="1"/>
  <c r="J1433" i="1" a="1"/>
  <c r="J1433" i="1"/>
  <c r="J1436" i="1" a="1"/>
  <c r="J1436" i="1"/>
  <c r="I1436" i="1" a="1"/>
  <c r="I1436" i="1"/>
  <c r="F1434" i="1" a="1"/>
  <c r="F1434" i="1" s="1"/>
  <c r="F1436" i="1" a="1"/>
  <c r="F1436" i="1" s="1"/>
  <c r="P1434" i="1" a="1"/>
  <c r="P1434" i="1"/>
  <c r="G1437" i="1" a="1"/>
  <c r="G1437" i="1" s="1"/>
  <c r="F1437" i="1" a="1"/>
  <c r="F1437" i="1" s="1"/>
  <c r="Q1436" i="1" a="1"/>
  <c r="Q1436" i="1" s="1"/>
  <c r="L1436" i="1" a="1"/>
  <c r="L1436" i="1" s="1"/>
  <c r="H1436" i="1" a="1"/>
  <c r="H1436" i="1" s="1"/>
  <c r="M1433" i="1" a="1"/>
  <c r="M1433" i="1"/>
  <c r="P1436" i="1" a="1"/>
  <c r="P1436" i="1"/>
  <c r="G1434" i="1" a="1"/>
  <c r="G1434" i="1" s="1"/>
  <c r="M1436" i="1" a="1"/>
  <c r="M1436" i="1" s="1"/>
  <c r="H1434" i="1" a="1"/>
  <c r="H1434" i="1"/>
  <c r="P1433" i="1" a="1"/>
  <c r="P1433" i="1" s="1"/>
  <c r="J1432" i="1" a="1"/>
  <c r="J1432" i="1"/>
  <c r="H1433" i="1" a="1"/>
  <c r="H1433" i="1"/>
  <c r="K1436" i="1" a="1"/>
  <c r="K1436" i="1"/>
  <c r="G1436" i="1" a="1"/>
  <c r="G1436" i="1" s="1"/>
  <c r="L1434" i="1" a="1"/>
  <c r="L1434" i="1" s="1"/>
  <c r="I1434" i="1" a="1"/>
  <c r="I1434" i="1"/>
  <c r="K1433" i="1" a="1"/>
  <c r="K1433" i="1" s="1"/>
  <c r="G1431" i="1" a="1"/>
  <c r="G1431" i="1"/>
  <c r="H1430" i="1" a="1"/>
  <c r="H1430" i="1" s="1"/>
  <c r="G1432" i="1" a="1"/>
  <c r="G1432" i="1" s="1"/>
  <c r="L1430" i="1" a="1"/>
  <c r="L1430" i="1"/>
  <c r="F1432" i="1" a="1"/>
  <c r="F1432" i="1"/>
  <c r="P1431" i="1" a="1"/>
  <c r="P1431" i="1" s="1"/>
  <c r="Q1431" i="1" a="1"/>
  <c r="Q1431" i="1"/>
  <c r="O1430" i="1" a="1"/>
  <c r="O1430" i="1" s="1"/>
  <c r="N1431" i="1" a="1"/>
  <c r="N1431" i="1" s="1"/>
  <c r="J1431" i="1" a="1"/>
  <c r="J1431" i="1" s="1"/>
  <c r="G1430" i="1" a="1"/>
  <c r="G1430" i="1"/>
  <c r="M1430" i="1" a="1"/>
  <c r="M1430" i="1" s="1"/>
  <c r="I1430" i="1" a="1"/>
  <c r="I1430" i="1" s="1"/>
  <c r="O1431" i="1" a="1"/>
  <c r="O1431" i="1" s="1"/>
  <c r="F1430" i="1" a="1"/>
  <c r="F1430" i="1" s="1"/>
  <c r="M1431" i="1" a="1"/>
  <c r="M1431" i="1" s="1"/>
  <c r="H1431" i="1" a="1"/>
  <c r="H1431" i="1" s="1"/>
  <c r="L1431" i="1" a="1"/>
  <c r="L1431" i="1" s="1"/>
  <c r="K1431" i="1" a="1"/>
  <c r="K1431" i="1" s="1"/>
  <c r="I1431" i="1" a="1"/>
  <c r="I1431" i="1"/>
  <c r="P1430" i="1" a="1"/>
  <c r="P1430" i="1"/>
  <c r="F1431" i="1" a="1"/>
  <c r="F1431" i="1" s="1"/>
  <c r="J1430" i="1" a="1"/>
  <c r="J1430" i="1"/>
  <c r="Q1430" i="1" a="1"/>
  <c r="Q1430" i="1" s="1"/>
  <c r="N1430" i="1" a="1"/>
  <c r="N1430" i="1"/>
  <c r="K1430" i="1" a="1"/>
  <c r="K1430" i="1" s="1"/>
  <c r="G1424" i="1" a="1"/>
  <c r="G1424" i="1" s="1"/>
  <c r="F1424" i="1" a="1"/>
  <c r="F1424" i="1" s="1"/>
  <c r="O1423" i="1" a="1"/>
  <c r="O1423" i="1"/>
  <c r="I1423" i="1" a="1"/>
  <c r="I1423" i="1"/>
  <c r="P1423" i="1" a="1"/>
  <c r="P1423" i="1"/>
  <c r="N1423" i="1" a="1"/>
  <c r="N1423" i="1" s="1"/>
  <c r="L1423" i="1" a="1"/>
  <c r="L1423" i="1"/>
  <c r="N1424" i="1" a="1"/>
  <c r="N1424" i="1"/>
  <c r="H1424" i="1" a="1"/>
  <c r="H1424" i="1" s="1"/>
  <c r="Q1423" i="1" a="1"/>
  <c r="Q1423" i="1" s="1"/>
  <c r="I1422" i="1" a="1"/>
  <c r="I1422" i="1"/>
  <c r="M1422" i="1" a="1"/>
  <c r="M1422" i="1" s="1"/>
  <c r="G1422" i="1" a="1"/>
  <c r="G1422" i="1" s="1"/>
  <c r="M1424" i="1" a="1"/>
  <c r="M1424" i="1"/>
  <c r="N1422" i="1" a="1"/>
  <c r="N1422" i="1" s="1"/>
  <c r="J1422" i="1" a="1"/>
  <c r="J1422" i="1" s="1"/>
  <c r="H1422" i="1" a="1"/>
  <c r="H1422" i="1"/>
  <c r="O1424" i="1" a="1"/>
  <c r="O1424" i="1" s="1"/>
  <c r="J1423" i="1" a="1"/>
  <c r="J1423" i="1" s="1"/>
  <c r="L1424" i="1" a="1"/>
  <c r="L1424" i="1" s="1"/>
  <c r="M1423" i="1" a="1"/>
  <c r="M1423" i="1" s="1"/>
  <c r="O1422" i="1" a="1"/>
  <c r="O1422" i="1" s="1"/>
  <c r="G1423" i="1" a="1"/>
  <c r="G1423" i="1" s="1"/>
  <c r="P1422" i="1" a="1"/>
  <c r="P1422" i="1"/>
  <c r="K1423" i="1" a="1"/>
  <c r="K1423" i="1"/>
  <c r="L1422" i="1" a="1"/>
  <c r="L1422" i="1" s="1"/>
  <c r="K1424" i="1" a="1"/>
  <c r="K1424" i="1" s="1"/>
  <c r="P1424" i="1" a="1"/>
  <c r="P1424" i="1"/>
  <c r="H1423" i="1" a="1"/>
  <c r="H1423" i="1"/>
  <c r="F1423" i="1" a="1"/>
  <c r="F1423" i="1" s="1"/>
  <c r="Q1422" i="1" a="1"/>
  <c r="Q1422" i="1" s="1"/>
  <c r="K1422" i="1" a="1"/>
  <c r="K1422" i="1"/>
  <c r="I1424" i="1" a="1"/>
  <c r="I1424" i="1"/>
  <c r="Q1424" i="1" a="1"/>
  <c r="Q1424" i="1" s="1"/>
  <c r="J1424" i="1" a="1"/>
  <c r="J1424" i="1" s="1"/>
  <c r="L1417" i="1" a="1"/>
  <c r="L1417" i="1" s="1"/>
  <c r="M1421" i="1" a="1"/>
  <c r="M1421" i="1" s="1"/>
  <c r="O1420" i="1" a="1"/>
  <c r="O1420" i="1" s="1"/>
  <c r="M1418" i="1" a="1"/>
  <c r="M1418" i="1"/>
  <c r="L1418" i="1" a="1"/>
  <c r="L1418" i="1"/>
  <c r="L1421" i="1" a="1"/>
  <c r="L1421" i="1" s="1"/>
  <c r="F1419" i="1" a="1"/>
  <c r="F1419" i="1" s="1"/>
  <c r="F1418" i="1" a="1"/>
  <c r="F1418" i="1" s="1"/>
  <c r="I1420" i="1" a="1"/>
  <c r="I1420" i="1" s="1"/>
  <c r="H1418" i="1" a="1"/>
  <c r="H1418" i="1" s="1"/>
  <c r="I1419" i="1" a="1"/>
  <c r="I1419" i="1"/>
  <c r="K1421" i="1" a="1"/>
  <c r="K1421" i="1" s="1"/>
  <c r="J1421" i="1" a="1"/>
  <c r="J1421" i="1"/>
  <c r="I1421" i="1" a="1"/>
  <c r="I1421" i="1"/>
  <c r="N1418" i="1" a="1"/>
  <c r="N1418" i="1"/>
  <c r="G1421" i="1" a="1"/>
  <c r="G1421" i="1"/>
  <c r="H1419" i="1" a="1"/>
  <c r="H1419" i="1"/>
  <c r="F1421" i="1" a="1"/>
  <c r="F1421" i="1"/>
  <c r="L1420" i="1" a="1"/>
  <c r="L1420" i="1"/>
  <c r="N1417" i="1" a="1"/>
  <c r="N1417" i="1" s="1"/>
  <c r="J1420" i="1" a="1"/>
  <c r="J1420" i="1" s="1"/>
  <c r="O1419" i="1" a="1"/>
  <c r="O1419" i="1"/>
  <c r="G1418" i="1" a="1"/>
  <c r="G1418" i="1" s="1"/>
  <c r="P1418" i="1" a="1"/>
  <c r="P1418" i="1"/>
  <c r="M1419" i="1" a="1"/>
  <c r="M1419" i="1" s="1"/>
  <c r="Q1420" i="1" a="1"/>
  <c r="Q1420" i="1"/>
  <c r="N1420" i="1" a="1"/>
  <c r="N1420" i="1"/>
  <c r="M1420" i="1" a="1"/>
  <c r="M1420" i="1"/>
  <c r="K1420" i="1" a="1"/>
  <c r="K1420" i="1"/>
  <c r="H1420" i="1" a="1"/>
  <c r="H1420" i="1"/>
  <c r="O1418" i="1" a="1"/>
  <c r="O1418" i="1"/>
  <c r="G1420" i="1" a="1"/>
  <c r="G1420" i="1" s="1"/>
  <c r="N1419" i="1" a="1"/>
  <c r="N1419" i="1"/>
  <c r="F1420" i="1" a="1"/>
  <c r="F1420" i="1"/>
  <c r="P1419" i="1" a="1"/>
  <c r="P1419" i="1" s="1"/>
  <c r="M1417" i="1" a="1"/>
  <c r="M1417" i="1" s="1"/>
  <c r="J1418" i="1" a="1"/>
  <c r="J1418" i="1" s="1"/>
  <c r="Q1417" i="1" a="1"/>
  <c r="Q1417" i="1"/>
  <c r="K1419" i="1" a="1"/>
  <c r="K1419" i="1"/>
  <c r="H1421" i="1" a="1"/>
  <c r="H1421" i="1"/>
  <c r="P1420" i="1" a="1"/>
  <c r="P1420" i="1" s="1"/>
  <c r="Q1419" i="1" a="1"/>
  <c r="Q1419" i="1" s="1"/>
  <c r="K1418" i="1" a="1"/>
  <c r="K1418" i="1"/>
  <c r="I1418" i="1" a="1"/>
  <c r="I1418" i="1" s="1"/>
  <c r="K1417" i="1" a="1"/>
  <c r="K1417" i="1"/>
  <c r="P1417" i="1" a="1"/>
  <c r="P1417" i="1" s="1"/>
  <c r="O1417" i="1" a="1"/>
  <c r="O1417" i="1" s="1"/>
  <c r="J1419" i="1" a="1"/>
  <c r="J1419" i="1" s="1"/>
  <c r="G1419" i="1" a="1"/>
  <c r="G1419" i="1" s="1"/>
  <c r="Q1418" i="1" a="1"/>
  <c r="Q1418" i="1"/>
  <c r="F1422" i="1" a="1"/>
  <c r="F1422" i="1" s="1"/>
  <c r="L1419" i="1" a="1"/>
  <c r="L1419" i="1" s="1"/>
  <c r="Q1421" i="1" a="1"/>
  <c r="Q1421" i="1"/>
  <c r="P1421" i="1" a="1"/>
  <c r="P1421" i="1" s="1"/>
  <c r="O1421" i="1" a="1"/>
  <c r="O1421" i="1"/>
  <c r="N1421" i="1" a="1"/>
  <c r="N1421" i="1"/>
  <c r="P1416" i="1" a="1"/>
  <c r="P1416" i="1" s="1"/>
  <c r="O1416" i="1" a="1"/>
  <c r="O1416" i="1" s="1"/>
  <c r="N1416" i="1" a="1"/>
  <c r="N1416" i="1"/>
  <c r="M1416" i="1" a="1"/>
  <c r="M1416" i="1" s="1"/>
  <c r="L1416" i="1" a="1"/>
  <c r="L1416" i="1" s="1"/>
  <c r="J1417" i="1" a="1"/>
  <c r="J1417" i="1" s="1"/>
  <c r="I1417" i="1" a="1"/>
  <c r="I1417" i="1" s="1"/>
  <c r="H1417" i="1" a="1"/>
  <c r="H1417" i="1" s="1"/>
  <c r="G1417" i="1" a="1"/>
  <c r="G1417" i="1" s="1"/>
  <c r="F1417" i="1" a="1"/>
  <c r="F1417" i="1"/>
  <c r="Q1416" i="1" a="1"/>
  <c r="Q1416" i="1" s="1"/>
  <c r="G1416" i="1" a="1"/>
  <c r="G1416" i="1"/>
  <c r="F1416" i="1" a="1"/>
  <c r="F1416" i="1"/>
  <c r="K1416" i="1" a="1"/>
  <c r="K1416" i="1" s="1"/>
  <c r="J1416" i="1" a="1"/>
  <c r="J1416" i="1" s="1"/>
  <c r="I1416" i="1" a="1"/>
  <c r="I1416" i="1" s="1"/>
  <c r="H1416" i="1" a="1"/>
  <c r="H1416" i="1" s="1"/>
  <c r="Q1410" i="1" a="1"/>
  <c r="Q1410" i="1"/>
  <c r="O1407" i="1" a="1"/>
  <c r="O1407" i="1" s="1"/>
  <c r="L1409" i="1" a="1"/>
  <c r="L1409" i="1" s="1"/>
  <c r="I1407" i="1" a="1"/>
  <c r="I1407" i="1" s="1"/>
  <c r="H1407" i="1" a="1"/>
  <c r="H1407" i="1" s="1"/>
  <c r="H1410" i="1" a="1"/>
  <c r="H1410" i="1" s="1"/>
  <c r="M1408" i="1" a="1"/>
  <c r="M1408" i="1" s="1"/>
  <c r="J1407" i="1" a="1"/>
  <c r="J1407" i="1"/>
  <c r="P1410" i="1" a="1"/>
  <c r="P1410" i="1"/>
  <c r="H1409" i="1" a="1"/>
  <c r="H1409" i="1" s="1"/>
  <c r="F1410" i="1" a="1"/>
  <c r="F1410" i="1"/>
  <c r="O1410" i="1" a="1"/>
  <c r="O1410" i="1"/>
  <c r="N1410" i="1" a="1"/>
  <c r="N1410" i="1"/>
  <c r="G1410" i="1" a="1"/>
  <c r="G1410" i="1"/>
  <c r="P1409" i="1" a="1"/>
  <c r="P1409" i="1"/>
  <c r="P1407" i="1" a="1"/>
  <c r="P1407" i="1" s="1"/>
  <c r="N1409" i="1" a="1"/>
  <c r="N1409" i="1" s="1"/>
  <c r="G1409" i="1" a="1"/>
  <c r="G1409" i="1"/>
  <c r="N1407" i="1" a="1"/>
  <c r="N1407" i="1"/>
  <c r="J1408" i="1" a="1"/>
  <c r="J1408" i="1" s="1"/>
  <c r="G1407" i="1" a="1"/>
  <c r="G1407" i="1" s="1"/>
  <c r="M1410" i="1" a="1"/>
  <c r="M1410" i="1"/>
  <c r="L1410" i="1" a="1"/>
  <c r="L1410" i="1"/>
  <c r="K1410" i="1" a="1"/>
  <c r="K1410" i="1"/>
  <c r="J1410" i="1" a="1"/>
  <c r="J1410" i="1"/>
  <c r="I1410" i="1" a="1"/>
  <c r="I1410" i="1" s="1"/>
  <c r="N1408" i="1" a="1"/>
  <c r="N1408" i="1" s="1"/>
  <c r="Q1409" i="1" a="1"/>
  <c r="Q1409" i="1" s="1"/>
  <c r="J1409" i="1" a="1"/>
  <c r="J1409" i="1" s="1"/>
  <c r="P1408" i="1" a="1"/>
  <c r="P1408" i="1"/>
  <c r="I1408" i="1" a="1"/>
  <c r="I1408" i="1" s="1"/>
  <c r="G1408" i="1" a="1"/>
  <c r="G1408" i="1"/>
  <c r="Q1407" i="1" a="1"/>
  <c r="Q1407" i="1"/>
  <c r="K1407" i="1" a="1"/>
  <c r="K1407" i="1" s="1"/>
  <c r="O1409" i="1" a="1"/>
  <c r="O1409" i="1" s="1"/>
  <c r="M1409" i="1" a="1"/>
  <c r="M1409" i="1" s="1"/>
  <c r="K1409" i="1" a="1"/>
  <c r="K1409" i="1"/>
  <c r="L1408" i="1" a="1"/>
  <c r="L1408" i="1"/>
  <c r="Q1408" i="1" a="1"/>
  <c r="Q1408" i="1" s="1"/>
  <c r="I1409" i="1" a="1"/>
  <c r="I1409" i="1"/>
  <c r="M1407" i="1" a="1"/>
  <c r="M1407" i="1"/>
  <c r="K1408" i="1" a="1"/>
  <c r="K1408" i="1" s="1"/>
  <c r="F1409" i="1" a="1"/>
  <c r="F1409" i="1" s="1"/>
  <c r="O1408" i="1" a="1"/>
  <c r="O1408" i="1" s="1"/>
  <c r="H1408" i="1" a="1"/>
  <c r="H1408" i="1" s="1"/>
  <c r="F1408" i="1" a="1"/>
  <c r="F1408" i="1"/>
  <c r="L1407" i="1" a="1"/>
  <c r="L1407" i="1"/>
  <c r="F1407" i="1" a="1"/>
  <c r="F1407" i="1" s="1"/>
  <c r="L1401" i="1" a="1"/>
  <c r="L1401" i="1"/>
  <c r="Q1405" i="1" a="1"/>
  <c r="Q1405" i="1"/>
  <c r="H1405" i="1" a="1"/>
  <c r="H1405" i="1"/>
  <c r="N1404" i="1" a="1"/>
  <c r="N1404" i="1"/>
  <c r="M1404" i="1" a="1"/>
  <c r="M1404" i="1"/>
  <c r="O1403" i="1" a="1"/>
  <c r="O1403" i="1"/>
  <c r="M1403" i="1" a="1"/>
  <c r="M1403" i="1" s="1"/>
  <c r="Q1402" i="1" a="1"/>
  <c r="Q1402" i="1" s="1"/>
  <c r="J1401" i="1" a="1"/>
  <c r="J1401" i="1"/>
  <c r="O1405" i="1" a="1"/>
  <c r="O1405" i="1" s="1"/>
  <c r="N1405" i="1" a="1"/>
  <c r="N1405" i="1" s="1"/>
  <c r="P1404" i="1" a="1"/>
  <c r="P1404" i="1" s="1"/>
  <c r="Q1403" i="1" a="1"/>
  <c r="Q1403" i="1"/>
  <c r="P1402" i="1" a="1"/>
  <c r="P1402" i="1" s="1"/>
  <c r="M1405" i="1" a="1"/>
  <c r="M1405" i="1" s="1"/>
  <c r="J1402" i="1" a="1"/>
  <c r="J1402" i="1" s="1"/>
  <c r="Q1404" i="1" a="1"/>
  <c r="Q1404" i="1" s="1"/>
  <c r="O1404" i="1" a="1"/>
  <c r="O1404" i="1" s="1"/>
  <c r="J1404" i="1" a="1"/>
  <c r="J1404" i="1" s="1"/>
  <c r="O1402" i="1" a="1"/>
  <c r="O1402" i="1" s="1"/>
  <c r="M1402" i="1" a="1"/>
  <c r="M1402" i="1"/>
  <c r="I1404" i="1" a="1"/>
  <c r="I1404" i="1"/>
  <c r="H1404" i="1" a="1"/>
  <c r="H1404" i="1" s="1"/>
  <c r="F1404" i="1" a="1"/>
  <c r="F1404" i="1"/>
  <c r="N1403" i="1" a="1"/>
  <c r="N1403" i="1" s="1"/>
  <c r="J1403" i="1" a="1"/>
  <c r="J1403" i="1"/>
  <c r="K1401" i="1" a="1"/>
  <c r="K1401" i="1" s="1"/>
  <c r="H1403" i="1" a="1"/>
  <c r="H1403" i="1" s="1"/>
  <c r="F1401" i="1" a="1"/>
  <c r="F1401" i="1" s="1"/>
  <c r="F1402" i="1" a="1"/>
  <c r="F1402" i="1" s="1"/>
  <c r="F1403" i="1" a="1"/>
  <c r="F1403" i="1" s="1"/>
  <c r="G1402" i="1" a="1"/>
  <c r="G1402" i="1"/>
  <c r="G1401" i="1" a="1"/>
  <c r="G1401" i="1" s="1"/>
  <c r="P1405" i="1" a="1"/>
  <c r="P1405" i="1" s="1"/>
  <c r="N1402" i="1" a="1"/>
  <c r="N1402" i="1"/>
  <c r="L1405" i="1" a="1"/>
  <c r="L1405" i="1" s="1"/>
  <c r="K1405" i="1" a="1"/>
  <c r="K1405" i="1" s="1"/>
  <c r="J1405" i="1" a="1"/>
  <c r="J1405" i="1" s="1"/>
  <c r="N1401" i="1" a="1"/>
  <c r="N1401" i="1"/>
  <c r="I1405" i="1" a="1"/>
  <c r="I1405" i="1" s="1"/>
  <c r="G1405" i="1" a="1"/>
  <c r="G1405" i="1" s="1"/>
  <c r="P1403" i="1" a="1"/>
  <c r="P1403" i="1" s="1"/>
  <c r="L1402" i="1" a="1"/>
  <c r="L1402" i="1"/>
  <c r="H1402" i="1" a="1"/>
  <c r="H1402" i="1" s="1"/>
  <c r="F1405" i="1" a="1"/>
  <c r="F1405" i="1"/>
  <c r="L1404" i="1" a="1"/>
  <c r="L1404" i="1"/>
  <c r="K1403" i="1" a="1"/>
  <c r="K1403" i="1"/>
  <c r="Q1401" i="1" a="1"/>
  <c r="Q1401" i="1"/>
  <c r="H1401" i="1" a="1"/>
  <c r="H1401" i="1"/>
  <c r="G1403" i="1" a="1"/>
  <c r="G1403" i="1" s="1"/>
  <c r="K1402" i="1" a="1"/>
  <c r="K1402" i="1"/>
  <c r="K1404" i="1" a="1"/>
  <c r="K1404" i="1"/>
  <c r="G1404" i="1" a="1"/>
  <c r="G1404" i="1" s="1"/>
  <c r="L1403" i="1" a="1"/>
  <c r="L1403" i="1" s="1"/>
  <c r="I1403" i="1" a="1"/>
  <c r="I1403" i="1" s="1"/>
  <c r="I1402" i="1" a="1"/>
  <c r="I1402" i="1" s="1"/>
  <c r="M1401" i="1" a="1"/>
  <c r="M1401" i="1" s="1"/>
  <c r="P1401" i="1" a="1"/>
  <c r="P1401" i="1"/>
  <c r="O1401" i="1" a="1"/>
  <c r="O1401" i="1" s="1"/>
  <c r="I1401" i="1" a="1"/>
  <c r="I1401" i="1"/>
  <c r="G1676" i="1" a="1"/>
  <c r="G1676" i="1" s="1"/>
  <c r="Q1675" i="1" a="1"/>
  <c r="Q1675" i="1" s="1"/>
  <c r="F1675" i="1" a="1"/>
  <c r="F1675" i="1" s="1"/>
  <c r="Q1672" i="1" a="1"/>
  <c r="Q1672" i="1" s="1"/>
  <c r="O1673" i="1" a="1"/>
  <c r="O1673" i="1"/>
  <c r="Q1674" i="1" a="1"/>
  <c r="Q1674" i="1" s="1"/>
  <c r="F1676" i="1" a="1"/>
  <c r="F1676" i="1" s="1"/>
  <c r="O1674" i="1" a="1"/>
  <c r="O1674" i="1"/>
  <c r="L1674" i="1" a="1"/>
  <c r="L1674" i="1"/>
  <c r="K1673" i="1" a="1"/>
  <c r="K1673" i="1"/>
  <c r="K1674" i="1" a="1"/>
  <c r="K1674" i="1" s="1"/>
  <c r="I1674" i="1" a="1"/>
  <c r="I1674" i="1"/>
  <c r="L1676" i="1" a="1"/>
  <c r="L1676" i="1"/>
  <c r="P1675" i="1" a="1"/>
  <c r="P1675" i="1"/>
  <c r="N1675" i="1" a="1"/>
  <c r="N1675" i="1"/>
  <c r="L1675" i="1" a="1"/>
  <c r="L1675" i="1"/>
  <c r="I1675" i="1" a="1"/>
  <c r="I1675" i="1"/>
  <c r="H1675" i="1" a="1"/>
  <c r="H1675" i="1" s="1"/>
  <c r="G1673" i="1" a="1"/>
  <c r="G1673" i="1" s="1"/>
  <c r="M1674" i="1" a="1"/>
  <c r="M1674" i="1"/>
  <c r="F1673" i="1" a="1"/>
  <c r="F1673" i="1"/>
  <c r="P1672" i="1" a="1"/>
  <c r="P1672" i="1" s="1"/>
  <c r="J1675" i="1" a="1"/>
  <c r="J1675" i="1"/>
  <c r="H1673" i="1" a="1"/>
  <c r="H1673" i="1" s="1"/>
  <c r="O1675" i="1" a="1"/>
  <c r="O1675" i="1" s="1"/>
  <c r="K1675" i="1" a="1"/>
  <c r="K1675" i="1" s="1"/>
  <c r="G1675" i="1" a="1"/>
  <c r="G1675" i="1" s="1"/>
  <c r="H1674" i="1" a="1"/>
  <c r="H1674" i="1" s="1"/>
  <c r="G1674" i="1" a="1"/>
  <c r="G1674" i="1"/>
  <c r="I1673" i="1" a="1"/>
  <c r="I1673" i="1" s="1"/>
  <c r="J1674" i="1" a="1"/>
  <c r="J1674" i="1" s="1"/>
  <c r="P1673" i="1" a="1"/>
  <c r="P1673" i="1" s="1"/>
  <c r="H1676" i="1" a="1"/>
  <c r="H1676" i="1"/>
  <c r="J1676" i="1" a="1"/>
  <c r="J1676" i="1"/>
  <c r="P1674" i="1" a="1"/>
  <c r="P1674" i="1" s="1"/>
  <c r="M1673" i="1" a="1"/>
  <c r="M1673" i="1" s="1"/>
  <c r="F1674" i="1" a="1"/>
  <c r="F1674" i="1"/>
  <c r="J1673" i="1" a="1"/>
  <c r="J1673" i="1"/>
  <c r="N1673" i="1" a="1"/>
  <c r="N1673" i="1"/>
  <c r="Q1676" i="1" a="1"/>
  <c r="Q1676" i="1"/>
  <c r="L1673" i="1" a="1"/>
  <c r="L1673" i="1"/>
  <c r="P1676" i="1" a="1"/>
  <c r="P1676" i="1" s="1"/>
  <c r="O1676" i="1" a="1"/>
  <c r="O1676" i="1"/>
  <c r="N1676" i="1" a="1"/>
  <c r="N1676" i="1" s="1"/>
  <c r="M1676" i="1" a="1"/>
  <c r="M1676" i="1"/>
  <c r="K1676" i="1" a="1"/>
  <c r="K1676" i="1" s="1"/>
  <c r="Q1673" i="1" a="1"/>
  <c r="Q1673" i="1" s="1"/>
  <c r="I1676" i="1" a="1"/>
  <c r="I1676" i="1" s="1"/>
  <c r="M1675" i="1" a="1"/>
  <c r="M1675" i="1"/>
  <c r="N1674" i="1" a="1"/>
  <c r="N1674" i="1"/>
  <c r="N1107" i="1"/>
  <c r="M1107" i="1"/>
  <c r="K1107" i="1"/>
  <c r="I1107" i="1"/>
  <c r="H1107" i="1"/>
  <c r="G1107" i="1"/>
  <c r="F1107" i="1"/>
  <c r="Q1106" i="1"/>
  <c r="P1106" i="1"/>
  <c r="O1106" i="1"/>
  <c r="N1106" i="1"/>
  <c r="K1106" i="1"/>
  <c r="M1104" i="1"/>
  <c r="J1104" i="1"/>
  <c r="I1104" i="1"/>
  <c r="H1104" i="1"/>
  <c r="G1104" i="1"/>
  <c r="F1104" i="1"/>
  <c r="Q1102" i="1"/>
  <c r="P1102" i="1"/>
  <c r="O1102" i="1"/>
  <c r="N1102" i="1"/>
  <c r="M1102" i="1"/>
  <c r="L1102" i="1"/>
  <c r="K1102" i="1"/>
  <c r="J1102" i="1"/>
  <c r="H1102" i="1"/>
  <c r="G1102" i="1"/>
  <c r="F1100" i="1"/>
  <c r="Q1094" i="1"/>
  <c r="P1094" i="1"/>
  <c r="O1094" i="1"/>
  <c r="M1094" i="1"/>
  <c r="L1094" i="1"/>
  <c r="K1094" i="1"/>
  <c r="I1094" i="1"/>
  <c r="H1094" i="1"/>
  <c r="F1094" i="1"/>
  <c r="Q1090" i="1"/>
  <c r="O1090" i="1"/>
  <c r="N1090" i="1"/>
  <c r="L1090" i="1"/>
  <c r="K1090" i="1"/>
  <c r="H1090" i="1"/>
  <c r="G1090" i="1"/>
  <c r="F1090" i="1"/>
  <c r="Q1089" i="1"/>
  <c r="P1089" i="1"/>
  <c r="O1089" i="1"/>
  <c r="M1089" i="1"/>
  <c r="I1089" i="1"/>
  <c r="G1089" i="1"/>
  <c r="Q1087" i="1"/>
  <c r="O1087" i="1"/>
  <c r="M1087" i="1"/>
  <c r="L1087" i="1"/>
  <c r="J1087" i="1"/>
  <c r="G1087" i="1"/>
  <c r="F1087" i="1"/>
  <c r="Q1085" i="1"/>
  <c r="J1085" i="1"/>
  <c r="Q1084" i="1"/>
  <c r="P1084" i="1"/>
  <c r="N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Q1107" i="1" s="1"/>
  <c r="P1081" i="1"/>
  <c r="P1107" i="1" s="1"/>
  <c r="O1081" i="1"/>
  <c r="O1107" i="1" s="1"/>
  <c r="N1081" i="1"/>
  <c r="M1081" i="1"/>
  <c r="L1081" i="1"/>
  <c r="L1107" i="1" s="1"/>
  <c r="K1081" i="1"/>
  <c r="J1081" i="1"/>
  <c r="J1107" i="1" s="1"/>
  <c r="I1081" i="1"/>
  <c r="H1081" i="1"/>
  <c r="G1081" i="1"/>
  <c r="F1081" i="1"/>
  <c r="Q1080" i="1"/>
  <c r="P1080" i="1"/>
  <c r="O1080" i="1"/>
  <c r="N1080" i="1"/>
  <c r="M1080" i="1"/>
  <c r="M1106" i="1" s="1"/>
  <c r="L1080" i="1"/>
  <c r="L1106" i="1" s="1"/>
  <c r="K1080" i="1"/>
  <c r="J1080" i="1"/>
  <c r="J1106" i="1" s="1"/>
  <c r="I1080" i="1"/>
  <c r="I1106" i="1" s="1"/>
  <c r="H1080" i="1"/>
  <c r="H1106" i="1" s="1"/>
  <c r="G1080" i="1"/>
  <c r="G1106" i="1" s="1"/>
  <c r="F1080" i="1"/>
  <c r="F1106" i="1" s="1"/>
  <c r="Q1078" i="1"/>
  <c r="Q1104" i="1" s="1"/>
  <c r="P1078" i="1"/>
  <c r="P1104" i="1" s="1"/>
  <c r="O1078" i="1"/>
  <c r="O1104" i="1" s="1"/>
  <c r="N1078" i="1"/>
  <c r="N1104" i="1" s="1"/>
  <c r="M1078" i="1"/>
  <c r="L1078" i="1"/>
  <c r="L1104" i="1" s="1"/>
  <c r="K1078" i="1"/>
  <c r="K1104" i="1" s="1"/>
  <c r="J1078" i="1"/>
  <c r="I1078" i="1"/>
  <c r="H1078" i="1"/>
  <c r="G1078" i="1"/>
  <c r="F1078" i="1"/>
  <c r="Q1076" i="1"/>
  <c r="P1076" i="1"/>
  <c r="O1076" i="1"/>
  <c r="N1076" i="1"/>
  <c r="M1076" i="1"/>
  <c r="L1076" i="1"/>
  <c r="K1076" i="1"/>
  <c r="J1076" i="1"/>
  <c r="I1076" i="1"/>
  <c r="I1102" i="1" s="1"/>
  <c r="H1076" i="1"/>
  <c r="G1076" i="1"/>
  <c r="F1076" i="1"/>
  <c r="F1102" i="1" s="1"/>
  <c r="Q1074" i="1"/>
  <c r="Q1100" i="1" s="1"/>
  <c r="P1074" i="1"/>
  <c r="P1100" i="1" s="1"/>
  <c r="O1074" i="1"/>
  <c r="O1100" i="1" s="1"/>
  <c r="N1074" i="1"/>
  <c r="N1100" i="1" s="1"/>
  <c r="M1074" i="1"/>
  <c r="M1100" i="1" s="1"/>
  <c r="L1074" i="1"/>
  <c r="L1100" i="1" s="1"/>
  <c r="K1074" i="1"/>
  <c r="K1100" i="1" s="1"/>
  <c r="J1074" i="1"/>
  <c r="J1100" i="1" s="1"/>
  <c r="I1074" i="1"/>
  <c r="I1100" i="1" s="1"/>
  <c r="H1074" i="1"/>
  <c r="H1100" i="1" s="1"/>
  <c r="G1074" i="1"/>
  <c r="G1100" i="1" s="1"/>
  <c r="F1074" i="1"/>
  <c r="Q1068" i="1"/>
  <c r="P1068" i="1"/>
  <c r="O1068" i="1"/>
  <c r="N1068" i="1"/>
  <c r="N1094" i="1" s="1"/>
  <c r="M1068" i="1"/>
  <c r="L1068" i="1"/>
  <c r="K1068" i="1"/>
  <c r="J1068" i="1"/>
  <c r="J1094" i="1" s="1"/>
  <c r="I1068" i="1"/>
  <c r="H1068" i="1"/>
  <c r="G1068" i="1"/>
  <c r="G1094" i="1" s="1"/>
  <c r="F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P1064" i="1"/>
  <c r="P1090" i="1" s="1"/>
  <c r="O1064" i="1"/>
  <c r="N1064" i="1"/>
  <c r="M1064" i="1"/>
  <c r="M1090" i="1" s="1"/>
  <c r="L1064" i="1"/>
  <c r="K1064" i="1"/>
  <c r="J1064" i="1"/>
  <c r="J1090" i="1" s="1"/>
  <c r="I1064" i="1"/>
  <c r="I1090" i="1" s="1"/>
  <c r="H1064" i="1"/>
  <c r="G1064" i="1"/>
  <c r="F1064" i="1"/>
  <c r="Q1063" i="1"/>
  <c r="P1063" i="1"/>
  <c r="O1063" i="1"/>
  <c r="N1063" i="1"/>
  <c r="N1089" i="1" s="1"/>
  <c r="M1063" i="1"/>
  <c r="L1063" i="1"/>
  <c r="L1089" i="1" s="1"/>
  <c r="K1063" i="1"/>
  <c r="K1089" i="1" s="1"/>
  <c r="J1063" i="1"/>
  <c r="J1089" i="1" s="1"/>
  <c r="I1063" i="1"/>
  <c r="H1063" i="1"/>
  <c r="H1089" i="1" s="1"/>
  <c r="G1063" i="1"/>
  <c r="F1063" i="1"/>
  <c r="F1089" i="1" s="1"/>
  <c r="Q1061" i="1"/>
  <c r="P1061" i="1"/>
  <c r="P1087" i="1" s="1"/>
  <c r="O1061" i="1"/>
  <c r="N1061" i="1"/>
  <c r="N1087" i="1" s="1"/>
  <c r="M1061" i="1"/>
  <c r="L1061" i="1"/>
  <c r="K1061" i="1"/>
  <c r="K1087" i="1" s="1"/>
  <c r="J1061" i="1"/>
  <c r="I1061" i="1"/>
  <c r="I1087" i="1" s="1"/>
  <c r="H1061" i="1"/>
  <c r="H1087" i="1" s="1"/>
  <c r="G1061" i="1"/>
  <c r="F1061" i="1"/>
  <c r="Q1059" i="1"/>
  <c r="P1059" i="1"/>
  <c r="P1085" i="1" s="1"/>
  <c r="O1059" i="1"/>
  <c r="O1085" i="1" s="1"/>
  <c r="N1059" i="1"/>
  <c r="N1085" i="1" s="1"/>
  <c r="M1059" i="1"/>
  <c r="M1085" i="1" s="1"/>
  <c r="L1059" i="1"/>
  <c r="L1085" i="1" s="1"/>
  <c r="K1059" i="1"/>
  <c r="K1085" i="1" s="1"/>
  <c r="J1059" i="1"/>
  <c r="I1059" i="1"/>
  <c r="I1085" i="1" s="1"/>
  <c r="H1059" i="1"/>
  <c r="H1085" i="1" s="1"/>
  <c r="G1059" i="1"/>
  <c r="G1085" i="1" s="1"/>
  <c r="F1059" i="1"/>
  <c r="F1085" i="1" s="1"/>
  <c r="Q1058" i="1"/>
  <c r="P1058" i="1"/>
  <c r="O1058" i="1"/>
  <c r="O1084" i="1" s="1"/>
  <c r="N1058" i="1"/>
  <c r="M1058" i="1"/>
  <c r="M1084" i="1" s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Q901" i="1" s="1"/>
  <c r="P904" i="1"/>
  <c r="O904" i="1"/>
  <c r="N904" i="1"/>
  <c r="M904" i="1"/>
  <c r="L904" i="1"/>
  <c r="K904" i="1"/>
  <c r="J904" i="1"/>
  <c r="I904" i="1"/>
  <c r="I901" i="1" s="1"/>
  <c r="H904" i="1"/>
  <c r="G904" i="1"/>
  <c r="F904" i="1"/>
  <c r="F901" i="1" s="1"/>
  <c r="L903" i="1"/>
  <c r="P901" i="1"/>
  <c r="O901" i="1"/>
  <c r="N901" i="1"/>
  <c r="M901" i="1"/>
  <c r="L901" i="1"/>
  <c r="K901" i="1"/>
  <c r="J901" i="1"/>
  <c r="H901" i="1"/>
  <c r="G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P2312" i="1" a="1"/>
  <c r="P2312" i="1"/>
  <c r="I2312" i="1" a="1"/>
  <c r="I2312" i="1"/>
  <c r="P2310" i="1" a="1"/>
  <c r="P2310" i="1" s="1"/>
  <c r="O2310" i="1" a="1"/>
  <c r="O2310" i="1" s="1"/>
  <c r="G2312" i="1" a="1"/>
  <c r="G2312" i="1"/>
  <c r="M2312" i="1" a="1"/>
  <c r="M2312" i="1" s="1"/>
  <c r="F2312" i="1" a="1"/>
  <c r="F2312" i="1" s="1"/>
  <c r="L2312" i="1" a="1"/>
  <c r="L2312" i="1" s="1"/>
  <c r="J2312" i="1" a="1"/>
  <c r="J2312" i="1" s="1"/>
  <c r="O2312" i="1" a="1"/>
  <c r="O2312" i="1" s="1"/>
  <c r="K2312" i="1" a="1"/>
  <c r="K2312" i="1" s="1"/>
  <c r="Q2310" i="1" a="1"/>
  <c r="Q2310" i="1"/>
  <c r="N2312" i="1" a="1"/>
  <c r="N2312" i="1" s="1"/>
  <c r="Q2312" i="1" a="1"/>
  <c r="Q2312" i="1"/>
  <c r="N2310" i="1" a="1"/>
  <c r="N2310" i="1"/>
  <c r="H2312" i="1" a="1"/>
  <c r="H2312" i="1" s="1"/>
  <c r="I2306" i="1" a="1"/>
  <c r="I2306" i="1" s="1"/>
  <c r="F2310" i="1" a="1"/>
  <c r="F2310" i="1"/>
  <c r="G2310" i="1" a="1"/>
  <c r="G2310" i="1" s="1"/>
  <c r="I2303" i="1" a="1"/>
  <c r="I2303" i="1" s="1"/>
  <c r="J2303" i="1" a="1"/>
  <c r="J2303" i="1"/>
  <c r="M2308" i="1" a="1"/>
  <c r="M2308" i="1" s="1"/>
  <c r="Q2308" i="1" a="1"/>
  <c r="Q2308" i="1"/>
  <c r="P2308" i="1" a="1"/>
  <c r="P2308" i="1" s="1"/>
  <c r="G2304" i="1" a="1"/>
  <c r="G2304" i="1" s="1"/>
  <c r="L2308" i="1" a="1"/>
  <c r="L2308" i="1" s="1"/>
  <c r="I2304" i="1" a="1"/>
  <c r="I2304" i="1" s="1"/>
  <c r="Q2306" i="1" a="1"/>
  <c r="Q2306" i="1" s="1"/>
  <c r="O2306" i="1" a="1"/>
  <c r="O2306" i="1" s="1"/>
  <c r="L2306" i="1" a="1"/>
  <c r="L2306" i="1"/>
  <c r="P2302" i="1" a="1"/>
  <c r="P2302" i="1"/>
  <c r="N2306" i="1" a="1"/>
  <c r="N2306" i="1" s="1"/>
  <c r="P2306" i="1" a="1"/>
  <c r="P2306" i="1" s="1"/>
  <c r="K2304" i="1" a="1"/>
  <c r="K2304" i="1" s="1"/>
  <c r="H2306" i="1" a="1"/>
  <c r="H2306" i="1" s="1"/>
  <c r="Q2304" i="1" a="1"/>
  <c r="Q2304" i="1" s="1"/>
  <c r="P2304" i="1" a="1"/>
  <c r="P2304" i="1"/>
  <c r="N2304" i="1" a="1"/>
  <c r="N2304" i="1" s="1"/>
  <c r="M2304" i="1" a="1"/>
  <c r="M2304" i="1"/>
  <c r="L2304" i="1" a="1"/>
  <c r="L2304" i="1"/>
  <c r="J2304" i="1" a="1"/>
  <c r="J2304" i="1"/>
  <c r="Q2303" i="1" a="1"/>
  <c r="Q2303" i="1" s="1"/>
  <c r="G2303" i="1" a="1"/>
  <c r="G2303" i="1"/>
  <c r="O2303" i="1" a="1"/>
  <c r="O2303" i="1"/>
  <c r="L2303" i="1" a="1"/>
  <c r="L2303" i="1" s="1"/>
  <c r="M2302" i="1" a="1"/>
  <c r="M2302" i="1"/>
  <c r="O2304" i="1" a="1"/>
  <c r="O2304" i="1"/>
  <c r="N2303" i="1" a="1"/>
  <c r="N2303" i="1"/>
  <c r="M2310" i="1" a="1"/>
  <c r="M2310" i="1"/>
  <c r="K2303" i="1" a="1"/>
  <c r="K2303" i="1" s="1"/>
  <c r="Q2302" i="1" a="1"/>
  <c r="Q2302" i="1" s="1"/>
  <c r="F2308" i="1" a="1"/>
  <c r="F2308" i="1" s="1"/>
  <c r="K2306" i="1" a="1"/>
  <c r="K2306" i="1"/>
  <c r="N2302" i="1" a="1"/>
  <c r="N2302" i="1"/>
  <c r="J2308" i="1" a="1"/>
  <c r="J2308" i="1" s="1"/>
  <c r="H2308" i="1" a="1"/>
  <c r="H2308" i="1" s="1"/>
  <c r="G2306" i="1" a="1"/>
  <c r="G2306" i="1" s="1"/>
  <c r="G2308" i="1" a="1"/>
  <c r="G2308" i="1" s="1"/>
  <c r="M2306" i="1" a="1"/>
  <c r="M2306" i="1"/>
  <c r="F2303" i="1" a="1"/>
  <c r="F2303" i="1"/>
  <c r="L2310" i="1" a="1"/>
  <c r="L2310" i="1" s="1"/>
  <c r="H2304" i="1" a="1"/>
  <c r="H2304" i="1" s="1"/>
  <c r="O2302" i="1" a="1"/>
  <c r="O2302" i="1"/>
  <c r="J2306" i="1" a="1"/>
  <c r="J2306" i="1" s="1"/>
  <c r="P2303" i="1" a="1"/>
  <c r="P2303" i="1" s="1"/>
  <c r="M2303" i="1" a="1"/>
  <c r="M2303" i="1" s="1"/>
  <c r="H2303" i="1" a="1"/>
  <c r="H2303" i="1" s="1"/>
  <c r="K2310" i="1" a="1"/>
  <c r="K2310" i="1" s="1"/>
  <c r="J2310" i="1" a="1"/>
  <c r="J2310" i="1" s="1"/>
  <c r="I2310" i="1" a="1"/>
  <c r="I2310" i="1"/>
  <c r="H2310" i="1" a="1"/>
  <c r="H2310" i="1" s="1"/>
  <c r="O2308" i="1" a="1"/>
  <c r="O2308" i="1"/>
  <c r="N2308" i="1" a="1"/>
  <c r="N2308" i="1"/>
  <c r="K2308" i="1" a="1"/>
  <c r="K2308" i="1" s="1"/>
  <c r="F2304" i="1" a="1"/>
  <c r="F2304" i="1" s="1"/>
  <c r="I2308" i="1" a="1"/>
  <c r="I2308" i="1"/>
  <c r="F2306" i="1" a="1"/>
  <c r="F2306" i="1" s="1"/>
  <c r="I2297" i="1" a="1"/>
  <c r="I2297" i="1" s="1"/>
  <c r="K2300" i="1" a="1"/>
  <c r="K2300" i="1"/>
  <c r="I2300" i="1" a="1"/>
  <c r="I2300" i="1" s="1"/>
  <c r="H2300" i="1" a="1"/>
  <c r="H2300" i="1"/>
  <c r="H2298" i="1" a="1"/>
  <c r="H2298" i="1"/>
  <c r="M2297" i="1" a="1"/>
  <c r="M2297" i="1"/>
  <c r="M2298" i="1" a="1"/>
  <c r="M2298" i="1"/>
  <c r="L2298" i="1" a="1"/>
  <c r="L2298" i="1" s="1"/>
  <c r="N2298" i="1" a="1"/>
  <c r="N2298" i="1" s="1"/>
  <c r="P2294" i="1" a="1"/>
  <c r="P2294" i="1" s="1"/>
  <c r="H2297" i="1" a="1"/>
  <c r="H2297" i="1" s="1"/>
  <c r="O2294" i="1" a="1"/>
  <c r="O2294" i="1"/>
  <c r="G2298" i="1" a="1"/>
  <c r="G2298" i="1" s="1"/>
  <c r="M2294" i="1" a="1"/>
  <c r="M2294" i="1" s="1"/>
  <c r="L2302" i="1" a="1"/>
  <c r="L2302" i="1" s="1"/>
  <c r="K2302" i="1" a="1"/>
  <c r="K2302" i="1" s="1"/>
  <c r="J2302" i="1" a="1"/>
  <c r="J2302" i="1" s="1"/>
  <c r="L2297" i="1" a="1"/>
  <c r="L2297" i="1" s="1"/>
  <c r="I2302" i="1" a="1"/>
  <c r="I2302" i="1"/>
  <c r="L2300" i="1" a="1"/>
  <c r="L2300" i="1" s="1"/>
  <c r="P2300" i="1" a="1"/>
  <c r="P2300" i="1"/>
  <c r="H2302" i="1" a="1"/>
  <c r="H2302" i="1" s="1"/>
  <c r="Q2298" i="1" a="1"/>
  <c r="Q2298" i="1" s="1"/>
  <c r="N2300" i="1" a="1"/>
  <c r="N2300" i="1"/>
  <c r="M2300" i="1" a="1"/>
  <c r="M2300" i="1"/>
  <c r="Q2297" i="1" a="1"/>
  <c r="Q2297" i="1" s="1"/>
  <c r="F2297" i="1" a="1"/>
  <c r="F2297" i="1" s="1"/>
  <c r="K2294" i="1" a="1"/>
  <c r="K2294" i="1"/>
  <c r="F2302" i="1" a="1"/>
  <c r="F2302" i="1" s="1"/>
  <c r="J2298" i="1" a="1"/>
  <c r="J2298" i="1" s="1"/>
  <c r="J2300" i="1" a="1"/>
  <c r="J2300" i="1" s="1"/>
  <c r="O2298" i="1" a="1"/>
  <c r="O2298" i="1"/>
  <c r="L2294" i="1" a="1"/>
  <c r="L2294" i="1" s="1"/>
  <c r="Q2294" i="1" a="1"/>
  <c r="Q2294" i="1"/>
  <c r="G2302" i="1" a="1"/>
  <c r="G2302" i="1" s="1"/>
  <c r="J2297" i="1" a="1"/>
  <c r="J2297" i="1" s="1"/>
  <c r="P2298" i="1" a="1"/>
  <c r="P2298" i="1" s="1"/>
  <c r="G2297" i="1" a="1"/>
  <c r="G2297" i="1" s="1"/>
  <c r="I2298" i="1" a="1"/>
  <c r="I2298" i="1" s="1"/>
  <c r="K2298" i="1" a="1"/>
  <c r="K2298" i="1"/>
  <c r="P2297" i="1" a="1"/>
  <c r="P2297" i="1"/>
  <c r="Q2300" i="1" a="1"/>
  <c r="Q2300" i="1" s="1"/>
  <c r="O2300" i="1" a="1"/>
  <c r="O2300" i="1" s="1"/>
  <c r="G2300" i="1" a="1"/>
  <c r="G2300" i="1" s="1"/>
  <c r="F2300" i="1" a="1"/>
  <c r="F2300" i="1"/>
  <c r="O2297" i="1" a="1"/>
  <c r="O2297" i="1"/>
  <c r="K2297" i="1" a="1"/>
  <c r="K2297" i="1" s="1"/>
  <c r="N2294" i="1" a="1"/>
  <c r="N2294" i="1" s="1"/>
  <c r="F2298" i="1" a="1"/>
  <c r="F2298" i="1" s="1"/>
  <c r="N2297" i="1" a="1"/>
  <c r="N2297" i="1" s="1"/>
  <c r="I2294" i="1" a="1"/>
  <c r="I2294" i="1"/>
  <c r="Q2292" i="1" a="1"/>
  <c r="Q2292" i="1" s="1"/>
  <c r="M2292" i="1" a="1"/>
  <c r="M2292" i="1"/>
  <c r="I2292" i="1" a="1"/>
  <c r="I2292" i="1"/>
  <c r="J2288" i="1" a="1"/>
  <c r="J2288" i="1" s="1"/>
  <c r="F2292" i="1" a="1"/>
  <c r="F2292" i="1"/>
  <c r="L2286" i="1" a="1"/>
  <c r="L2286" i="1" s="1"/>
  <c r="L2292" i="1" a="1"/>
  <c r="L2292" i="1" s="1"/>
  <c r="G2288" i="1" a="1"/>
  <c r="G2288" i="1"/>
  <c r="H2290" i="1" a="1"/>
  <c r="H2290" i="1"/>
  <c r="P2290" i="1" a="1"/>
  <c r="P2290" i="1" s="1"/>
  <c r="G2290" i="1" a="1"/>
  <c r="G2290" i="1" s="1"/>
  <c r="M2288" i="1" a="1"/>
  <c r="M2288" i="1"/>
  <c r="I2288" i="1" a="1"/>
  <c r="I2288" i="1"/>
  <c r="O2288" i="1" a="1"/>
  <c r="O2288" i="1" s="1"/>
  <c r="F2288" i="1" a="1"/>
  <c r="F2288" i="1" s="1"/>
  <c r="L2290" i="1" a="1"/>
  <c r="L2290" i="1" s="1"/>
  <c r="I2290" i="1" a="1"/>
  <c r="I2290" i="1" s="1"/>
  <c r="H2292" i="1" a="1"/>
  <c r="H2292" i="1" s="1"/>
  <c r="N2290" i="1" a="1"/>
  <c r="N2290" i="1"/>
  <c r="K2290" i="1" a="1"/>
  <c r="K2290" i="1" s="1"/>
  <c r="J2290" i="1" a="1"/>
  <c r="J2290" i="1"/>
  <c r="Q2286" i="1" a="1"/>
  <c r="Q2286" i="1" s="1"/>
  <c r="P2288" i="1" a="1"/>
  <c r="P2288" i="1" s="1"/>
  <c r="P2286" i="1" a="1"/>
  <c r="P2286" i="1"/>
  <c r="N2288" i="1" a="1"/>
  <c r="N2288" i="1"/>
  <c r="L2288" i="1" a="1"/>
  <c r="L2288" i="1" s="1"/>
  <c r="N2286" i="1" a="1"/>
  <c r="N2286" i="1" s="1"/>
  <c r="K2286" i="1" a="1"/>
  <c r="K2286" i="1"/>
  <c r="M2286" i="1" a="1"/>
  <c r="M2286" i="1"/>
  <c r="J2286" i="1" a="1"/>
  <c r="J2286" i="1" s="1"/>
  <c r="O2292" i="1" a="1"/>
  <c r="O2292" i="1"/>
  <c r="Q2290" i="1" a="1"/>
  <c r="Q2290" i="1"/>
  <c r="J2294" i="1" a="1"/>
  <c r="J2294" i="1" s="1"/>
  <c r="H2294" i="1" a="1"/>
  <c r="H2294" i="1" s="1"/>
  <c r="N2292" i="1" a="1"/>
  <c r="N2292" i="1" s="1"/>
  <c r="G2294" i="1" a="1"/>
  <c r="G2294" i="1" s="1"/>
  <c r="K2288" i="1" a="1"/>
  <c r="K2288" i="1"/>
  <c r="F2294" i="1" a="1"/>
  <c r="F2294" i="1" s="1"/>
  <c r="O2286" i="1" a="1"/>
  <c r="O2286" i="1" s="1"/>
  <c r="P2292" i="1" a="1"/>
  <c r="P2292" i="1" s="1"/>
  <c r="Q2288" i="1" a="1"/>
  <c r="Q2288" i="1"/>
  <c r="O2290" i="1" a="1"/>
  <c r="O2290" i="1" s="1"/>
  <c r="F2290" i="1" a="1"/>
  <c r="F2290" i="1" s="1"/>
  <c r="K2292" i="1" a="1"/>
  <c r="K2292" i="1" s="1"/>
  <c r="G2292" i="1" a="1"/>
  <c r="G2292" i="1" s="1"/>
  <c r="M2290" i="1" a="1"/>
  <c r="M2290" i="1" s="1"/>
  <c r="H2288" i="1" a="1"/>
  <c r="H2288" i="1" s="1"/>
  <c r="I2286" i="1" a="1"/>
  <c r="I2286" i="1" s="1"/>
  <c r="J2292" i="1" a="1"/>
  <c r="J2292" i="1"/>
  <c r="G2286" i="1" a="1"/>
  <c r="G2286" i="1"/>
  <c r="O2281" i="1" a="1"/>
  <c r="O2281" i="1" s="1"/>
  <c r="K2281" i="1" a="1"/>
  <c r="K2281" i="1" s="1"/>
  <c r="Q2280" i="1" a="1"/>
  <c r="Q2280" i="1" s="1"/>
  <c r="F2286" i="1" a="1"/>
  <c r="F2286" i="1" s="1"/>
  <c r="J2281" i="1" a="1"/>
  <c r="J2281" i="1" s="1"/>
  <c r="P2284" i="1" a="1"/>
  <c r="P2284" i="1" s="1"/>
  <c r="P2282" i="1" a="1"/>
  <c r="P2282" i="1"/>
  <c r="L2282" i="1" a="1"/>
  <c r="L2282" i="1" s="1"/>
  <c r="F2282" i="1" a="1"/>
  <c r="F2282" i="1" s="1"/>
  <c r="M2284" i="1" a="1"/>
  <c r="M2284" i="1"/>
  <c r="G2284" i="1" a="1"/>
  <c r="G2284" i="1"/>
  <c r="H2282" i="1" a="1"/>
  <c r="H2282" i="1" s="1"/>
  <c r="P2280" i="1" a="1"/>
  <c r="P2280" i="1"/>
  <c r="F2281" i="1" a="1"/>
  <c r="F2281" i="1" s="1"/>
  <c r="O2282" i="1" a="1"/>
  <c r="O2282" i="1"/>
  <c r="G2281" i="1" a="1"/>
  <c r="G2281" i="1" s="1"/>
  <c r="K2282" i="1" a="1"/>
  <c r="K2282" i="1"/>
  <c r="J2282" i="1" a="1"/>
  <c r="J2282" i="1"/>
  <c r="H2281" i="1" a="1"/>
  <c r="H2281" i="1"/>
  <c r="I2282" i="1" a="1"/>
  <c r="I2282" i="1"/>
  <c r="Q2281" i="1" a="1"/>
  <c r="Q2281" i="1"/>
  <c r="L2281" i="1" a="1"/>
  <c r="L2281" i="1" s="1"/>
  <c r="N2281" i="1" a="1"/>
  <c r="N2281" i="1" s="1"/>
  <c r="H2286" i="1" a="1"/>
  <c r="H2286" i="1" s="1"/>
  <c r="I2284" i="1" a="1"/>
  <c r="I2284" i="1" s="1"/>
  <c r="P2281" i="1" a="1"/>
  <c r="P2281" i="1" s="1"/>
  <c r="Q2284" i="1" a="1"/>
  <c r="Q2284" i="1" s="1"/>
  <c r="J2284" i="1" a="1"/>
  <c r="J2284" i="1" s="1"/>
  <c r="N2284" i="1" a="1"/>
  <c r="N2284" i="1"/>
  <c r="K2280" i="1" a="1"/>
  <c r="K2280" i="1" s="1"/>
  <c r="N2280" i="1" a="1"/>
  <c r="N2280" i="1"/>
  <c r="L2284" i="1" a="1"/>
  <c r="L2284" i="1" s="1"/>
  <c r="K2284" i="1" a="1"/>
  <c r="K2284" i="1"/>
  <c r="M2282" i="1" a="1"/>
  <c r="M2282" i="1"/>
  <c r="H2284" i="1" a="1"/>
  <c r="H2284" i="1"/>
  <c r="N2282" i="1" a="1"/>
  <c r="N2282" i="1"/>
  <c r="M2281" i="1" a="1"/>
  <c r="M2281" i="1"/>
  <c r="I2281" i="1" a="1"/>
  <c r="I2281" i="1" s="1"/>
  <c r="Q2282" i="1" a="1"/>
  <c r="Q2282" i="1"/>
  <c r="G2282" i="1" a="1"/>
  <c r="G2282" i="1" s="1"/>
  <c r="O2280" i="1" a="1"/>
  <c r="O2280" i="1"/>
  <c r="L2280" i="1" a="1"/>
  <c r="L2280" i="1" s="1"/>
  <c r="O2284" i="1" a="1"/>
  <c r="O2284" i="1" s="1"/>
  <c r="F2284" i="1" a="1"/>
  <c r="F2284" i="1" s="1"/>
  <c r="M2280" i="1" a="1"/>
  <c r="M2280" i="1" s="1"/>
  <c r="I2275" i="1" a="1"/>
  <c r="I2275" i="1"/>
  <c r="K2277" i="1" a="1"/>
  <c r="K2277" i="1" s="1"/>
  <c r="N2274" i="1" a="1"/>
  <c r="N2274" i="1" s="1"/>
  <c r="O2274" i="1" a="1"/>
  <c r="O2274" i="1" s="1"/>
  <c r="J2280" i="1" a="1"/>
  <c r="J2280" i="1"/>
  <c r="M2275" i="1" a="1"/>
  <c r="M2275" i="1" s="1"/>
  <c r="I2280" i="1" a="1"/>
  <c r="I2280" i="1" s="1"/>
  <c r="L2278" i="1" a="1"/>
  <c r="L2278" i="1" s="1"/>
  <c r="N2277" i="1" a="1"/>
  <c r="N2277" i="1" s="1"/>
  <c r="I2277" i="1" a="1"/>
  <c r="I2277" i="1"/>
  <c r="H2275" i="1" a="1"/>
  <c r="H2275" i="1"/>
  <c r="H2277" i="1" a="1"/>
  <c r="H2277" i="1"/>
  <c r="K2274" i="1" a="1"/>
  <c r="K2274" i="1"/>
  <c r="F2277" i="1" a="1"/>
  <c r="F2277" i="1"/>
  <c r="F2278" i="1" a="1"/>
  <c r="F2278" i="1" s="1"/>
  <c r="Q2278" i="1" a="1"/>
  <c r="Q2278" i="1" s="1"/>
  <c r="P2278" i="1" a="1"/>
  <c r="P2278" i="1"/>
  <c r="L2275" i="1" a="1"/>
  <c r="L2275" i="1" s="1"/>
  <c r="H2280" i="1" a="1"/>
  <c r="H2280" i="1"/>
  <c r="L2277" i="1" a="1"/>
  <c r="L2277" i="1"/>
  <c r="F2280" i="1" a="1"/>
  <c r="F2280" i="1"/>
  <c r="J2278" i="1" a="1"/>
  <c r="J2278" i="1" s="1"/>
  <c r="I2278" i="1" a="1"/>
  <c r="I2278" i="1"/>
  <c r="P2277" i="1" a="1"/>
  <c r="P2277" i="1"/>
  <c r="P2275" i="1" a="1"/>
  <c r="P2275" i="1"/>
  <c r="Q2275" i="1" a="1"/>
  <c r="Q2275" i="1" s="1"/>
  <c r="G2275" i="1" a="1"/>
  <c r="G2275" i="1"/>
  <c r="Q2274" i="1" a="1"/>
  <c r="Q2274" i="1"/>
  <c r="F2275" i="1" a="1"/>
  <c r="F2275" i="1" s="1"/>
  <c r="L2274" i="1" a="1"/>
  <c r="L2274" i="1" s="1"/>
  <c r="P2274" i="1" a="1"/>
  <c r="P2274" i="1"/>
  <c r="N2278" i="1" a="1"/>
  <c r="N2278" i="1" s="1"/>
  <c r="G2278" i="1" a="1"/>
  <c r="G2278" i="1" s="1"/>
  <c r="J2277" i="1" a="1"/>
  <c r="J2277" i="1" s="1"/>
  <c r="J2275" i="1" a="1"/>
  <c r="J2275" i="1"/>
  <c r="G2280" i="1" a="1"/>
  <c r="G2280" i="1" s="1"/>
  <c r="K2278" i="1" a="1"/>
  <c r="K2278" i="1"/>
  <c r="Q2277" i="1" a="1"/>
  <c r="Q2277" i="1"/>
  <c r="O2277" i="1" a="1"/>
  <c r="O2277" i="1" s="1"/>
  <c r="O2278" i="1" a="1"/>
  <c r="O2278" i="1" s="1"/>
  <c r="M2278" i="1" a="1"/>
  <c r="M2278" i="1"/>
  <c r="M2274" i="1" a="1"/>
  <c r="M2274" i="1" s="1"/>
  <c r="H2278" i="1" a="1"/>
  <c r="H2278" i="1"/>
  <c r="M2277" i="1" a="1"/>
  <c r="M2277" i="1" s="1"/>
  <c r="G2277" i="1" a="1"/>
  <c r="G2277" i="1" s="1"/>
  <c r="O2275" i="1" a="1"/>
  <c r="O2275" i="1"/>
  <c r="K2275" i="1" a="1"/>
  <c r="K2275" i="1" s="1"/>
  <c r="N2275" i="1" a="1"/>
  <c r="N2275" i="1"/>
  <c r="L2269" i="1" a="1"/>
  <c r="L2269" i="1"/>
  <c r="J2267" i="1" a="1"/>
  <c r="J2267" i="1" s="1"/>
  <c r="I2267" i="1" a="1"/>
  <c r="I2267" i="1" s="1"/>
  <c r="F2274" i="1" a="1"/>
  <c r="F2274" i="1" s="1"/>
  <c r="K2269" i="1" a="1"/>
  <c r="K2269" i="1"/>
  <c r="J2269" i="1" a="1"/>
  <c r="J2269" i="1"/>
  <c r="O2267" i="1" a="1"/>
  <c r="O2267" i="1" s="1"/>
  <c r="I2271" i="1" a="1"/>
  <c r="I2271" i="1" s="1"/>
  <c r="N2271" i="1" a="1"/>
  <c r="N2271" i="1"/>
  <c r="Q2271" i="1" a="1"/>
  <c r="Q2271" i="1" s="1"/>
  <c r="L2271" i="1" a="1"/>
  <c r="L2271" i="1" s="1"/>
  <c r="G2271" i="1" a="1"/>
  <c r="G2271" i="1"/>
  <c r="P2271" i="1" a="1"/>
  <c r="P2271" i="1"/>
  <c r="N2269" i="1" a="1"/>
  <c r="N2269" i="1" s="1"/>
  <c r="K2267" i="1" a="1"/>
  <c r="K2267" i="1" s="1"/>
  <c r="Q2267" i="1" a="1"/>
  <c r="Q2267" i="1" s="1"/>
  <c r="M2271" i="1" a="1"/>
  <c r="M2271" i="1"/>
  <c r="O2269" i="1" a="1"/>
  <c r="O2269" i="1"/>
  <c r="H2269" i="1" a="1"/>
  <c r="H2269" i="1"/>
  <c r="H2267" i="1" a="1"/>
  <c r="H2267" i="1" s="1"/>
  <c r="L2267" i="1" a="1"/>
  <c r="L2267" i="1" s="1"/>
  <c r="J2271" i="1" a="1"/>
  <c r="J2271" i="1"/>
  <c r="P2269" i="1" a="1"/>
  <c r="P2269" i="1" s="1"/>
  <c r="F2269" i="1" a="1"/>
  <c r="F2269" i="1" s="1"/>
  <c r="P2267" i="1" a="1"/>
  <c r="P2267" i="1" s="1"/>
  <c r="M2267" i="1" a="1"/>
  <c r="M2267" i="1" s="1"/>
  <c r="J2274" i="1" a="1"/>
  <c r="J2274" i="1" s="1"/>
  <c r="G2274" i="1" a="1"/>
  <c r="G2274" i="1" s="1"/>
  <c r="Q2269" i="1" a="1"/>
  <c r="Q2269" i="1"/>
  <c r="I2269" i="1" a="1"/>
  <c r="I2269" i="1" s="1"/>
  <c r="N2267" i="1" a="1"/>
  <c r="N2267" i="1"/>
  <c r="I2274" i="1" a="1"/>
  <c r="I2274" i="1" s="1"/>
  <c r="G2269" i="1" a="1"/>
  <c r="G2269" i="1" s="1"/>
  <c r="H2274" i="1" a="1"/>
  <c r="H2274" i="1"/>
  <c r="O2271" i="1" a="1"/>
  <c r="O2271" i="1"/>
  <c r="K2271" i="1" a="1"/>
  <c r="K2271" i="1" s="1"/>
  <c r="H2271" i="1" a="1"/>
  <c r="H2271" i="1" s="1"/>
  <c r="F2271" i="1" a="1"/>
  <c r="F2271" i="1"/>
  <c r="M2269" i="1" a="1"/>
  <c r="M2269" i="1"/>
  <c r="O2265" i="1" a="1"/>
  <c r="O2265" i="1" s="1"/>
  <c r="O2263" i="1" a="1"/>
  <c r="O2263" i="1"/>
  <c r="L2263" i="1" a="1"/>
  <c r="L2263" i="1" s="1"/>
  <c r="I2263" i="1" a="1"/>
  <c r="I2263" i="1" s="1"/>
  <c r="O2261" i="1" a="1"/>
  <c r="O2261" i="1" s="1"/>
  <c r="L2261" i="1" a="1"/>
  <c r="L2261" i="1"/>
  <c r="G2260" i="1" a="1"/>
  <c r="G2260" i="1"/>
  <c r="J2261" i="1" a="1"/>
  <c r="J2261" i="1"/>
  <c r="G2261" i="1" a="1"/>
  <c r="G2261" i="1"/>
  <c r="P2260" i="1" a="1"/>
  <c r="P2260" i="1" s="1"/>
  <c r="I2261" i="1" a="1"/>
  <c r="I2261" i="1" s="1"/>
  <c r="N2265" i="1" a="1"/>
  <c r="N2265" i="1"/>
  <c r="N2261" i="1" a="1"/>
  <c r="N2261" i="1"/>
  <c r="L2265" i="1" a="1"/>
  <c r="L2265" i="1"/>
  <c r="H2263" i="1" a="1"/>
  <c r="H2263" i="1" s="1"/>
  <c r="J2263" i="1" a="1"/>
  <c r="J2263" i="1" s="1"/>
  <c r="K2265" i="1" a="1"/>
  <c r="K2265" i="1"/>
  <c r="G2265" i="1" a="1"/>
  <c r="G2265" i="1" s="1"/>
  <c r="P2263" i="1" a="1"/>
  <c r="P2263" i="1" s="1"/>
  <c r="M2263" i="1" a="1"/>
  <c r="M2263" i="1" s="1"/>
  <c r="K2263" i="1" a="1"/>
  <c r="K2263" i="1"/>
  <c r="L2260" i="1" a="1"/>
  <c r="L2260" i="1" s="1"/>
  <c r="F2263" i="1" a="1"/>
  <c r="F2263" i="1" s="1"/>
  <c r="K2260" i="1" a="1"/>
  <c r="K2260" i="1" s="1"/>
  <c r="F2261" i="1" a="1"/>
  <c r="F2261" i="1"/>
  <c r="O2258" i="1" a="1"/>
  <c r="O2258" i="1" s="1"/>
  <c r="Q2261" i="1" a="1"/>
  <c r="Q2261" i="1" s="1"/>
  <c r="O2260" i="1" a="1"/>
  <c r="O2260" i="1"/>
  <c r="I2260" i="1" a="1"/>
  <c r="I2260" i="1" s="1"/>
  <c r="N2263" i="1" a="1"/>
  <c r="N2263" i="1" s="1"/>
  <c r="N2260" i="1" a="1"/>
  <c r="N2260" i="1"/>
  <c r="H2260" i="1" a="1"/>
  <c r="H2260" i="1"/>
  <c r="Q2260" i="1" a="1"/>
  <c r="Q2260" i="1" s="1"/>
  <c r="Q2258" i="1" a="1"/>
  <c r="Q2258" i="1"/>
  <c r="M2260" i="1" a="1"/>
  <c r="M2260" i="1"/>
  <c r="F2267" i="1" a="1"/>
  <c r="F2267" i="1"/>
  <c r="M2265" i="1" a="1"/>
  <c r="M2265" i="1"/>
  <c r="I2265" i="1" a="1"/>
  <c r="I2265" i="1"/>
  <c r="P2261" i="1" a="1"/>
  <c r="P2261" i="1" s="1"/>
  <c r="H2261" i="1" a="1"/>
  <c r="H2261" i="1"/>
  <c r="P2258" i="1" a="1"/>
  <c r="P2258" i="1"/>
  <c r="J2260" i="1" a="1"/>
  <c r="J2260" i="1"/>
  <c r="P2265" i="1" a="1"/>
  <c r="P2265" i="1" s="1"/>
  <c r="G2263" i="1" a="1"/>
  <c r="G2263" i="1" s="1"/>
  <c r="F2265" i="1" a="1"/>
  <c r="F2265" i="1" s="1"/>
  <c r="K2261" i="1" a="1"/>
  <c r="K2261" i="1"/>
  <c r="F2260" i="1" a="1"/>
  <c r="F2260" i="1" s="1"/>
  <c r="H2265" i="1" a="1"/>
  <c r="H2265" i="1" s="1"/>
  <c r="Q2263" i="1" a="1"/>
  <c r="Q2263" i="1" s="1"/>
  <c r="G2267" i="1" a="1"/>
  <c r="G2267" i="1"/>
  <c r="J2265" i="1" a="1"/>
  <c r="J2265" i="1" s="1"/>
  <c r="M2261" i="1" a="1"/>
  <c r="M2261" i="1" s="1"/>
  <c r="Q2265" i="1" a="1"/>
  <c r="Q2265" i="1"/>
  <c r="M2256" i="1" a="1"/>
  <c r="M2256" i="1"/>
  <c r="Q2256" i="1" a="1"/>
  <c r="Q2256" i="1" s="1"/>
  <c r="J2256" i="1" a="1"/>
  <c r="J2256" i="1" s="1"/>
  <c r="H2256" i="1" a="1"/>
  <c r="H2256" i="1"/>
  <c r="L2256" i="1" a="1"/>
  <c r="L2256" i="1" s="1"/>
  <c r="N2258" i="1" a="1"/>
  <c r="N2258" i="1" s="1"/>
  <c r="M2258" i="1" a="1"/>
  <c r="M2258" i="1"/>
  <c r="L2258" i="1" a="1"/>
  <c r="L2258" i="1" s="1"/>
  <c r="J2258" i="1" a="1"/>
  <c r="J2258" i="1" s="1"/>
  <c r="F2258" i="1" a="1"/>
  <c r="F2258" i="1"/>
  <c r="I2256" i="1" a="1"/>
  <c r="I2256" i="1"/>
  <c r="G2256" i="1" a="1"/>
  <c r="G2256" i="1"/>
  <c r="K2258" i="1" a="1"/>
  <c r="K2258" i="1"/>
  <c r="F2256" i="1" a="1"/>
  <c r="F2256" i="1"/>
  <c r="I2258" i="1" a="1"/>
  <c r="I2258" i="1" s="1"/>
  <c r="P2256" i="1" a="1"/>
  <c r="P2256" i="1" s="1"/>
  <c r="H2258" i="1" a="1"/>
  <c r="H2258" i="1"/>
  <c r="K2256" i="1" a="1"/>
  <c r="K2256" i="1"/>
  <c r="G2258" i="1" a="1"/>
  <c r="G2258" i="1"/>
  <c r="O2256" i="1" a="1"/>
  <c r="O2256" i="1" s="1"/>
  <c r="N2256" i="1" a="1"/>
  <c r="N2256" i="1"/>
  <c r="N2250" i="1" a="1"/>
  <c r="N2250" i="1" s="1"/>
  <c r="J2255" i="1" a="1"/>
  <c r="J2255" i="1" s="1"/>
  <c r="I2255" i="1" a="1"/>
  <c r="I2255" i="1" s="1"/>
  <c r="J2252" i="1" a="1"/>
  <c r="J2252" i="1" s="1"/>
  <c r="H2255" i="1" a="1"/>
  <c r="H2255" i="1"/>
  <c r="M2250" i="1" a="1"/>
  <c r="M2250" i="1" s="1"/>
  <c r="O2252" i="1" a="1"/>
  <c r="O2252" i="1"/>
  <c r="O2250" i="1" a="1"/>
  <c r="O2250" i="1"/>
  <c r="L2250" i="1" a="1"/>
  <c r="L2250" i="1"/>
  <c r="O2255" i="1" a="1"/>
  <c r="O2255" i="1" s="1"/>
  <c r="K2255" i="1" a="1"/>
  <c r="K2255" i="1" s="1"/>
  <c r="K2250" i="1" a="1"/>
  <c r="K2250" i="1"/>
  <c r="Q2255" i="1" a="1"/>
  <c r="Q2255" i="1" s="1"/>
  <c r="M2252" i="1" a="1"/>
  <c r="M2252" i="1" s="1"/>
  <c r="G2255" i="1" a="1"/>
  <c r="G2255" i="1" s="1"/>
  <c r="L2252" i="1" a="1"/>
  <c r="L2252" i="1" s="1"/>
  <c r="I2252" i="1" a="1"/>
  <c r="I2252" i="1" s="1"/>
  <c r="P2255" i="1" a="1"/>
  <c r="P2255" i="1"/>
  <c r="N2255" i="1" a="1"/>
  <c r="N2255" i="1"/>
  <c r="M2255" i="1" a="1"/>
  <c r="M2255" i="1"/>
  <c r="L2255" i="1" a="1"/>
  <c r="L2255" i="1"/>
  <c r="N2252" i="1" a="1"/>
  <c r="N2252" i="1" s="1"/>
  <c r="Q2250" i="1" a="1"/>
  <c r="Q2250" i="1" s="1"/>
  <c r="Q2252" i="1" a="1"/>
  <c r="Q2252" i="1"/>
  <c r="P2252" i="1" a="1"/>
  <c r="P2252" i="1"/>
  <c r="K2252" i="1" a="1"/>
  <c r="K2252" i="1"/>
  <c r="G2252" i="1" a="1"/>
  <c r="G2252" i="1"/>
  <c r="F2255" i="1" a="1"/>
  <c r="F2255" i="1" s="1"/>
  <c r="H2252" i="1" a="1"/>
  <c r="H2252" i="1" s="1"/>
  <c r="P2250" i="1" a="1"/>
  <c r="P2250" i="1"/>
  <c r="F2252" i="1" a="1"/>
  <c r="F2252" i="1" s="1"/>
  <c r="H2244" i="1" a="1"/>
  <c r="H2244" i="1" s="1"/>
  <c r="G2244" i="1" a="1"/>
  <c r="G2244" i="1" s="1"/>
  <c r="K2248" i="1" a="1"/>
  <c r="K2248" i="1"/>
  <c r="K2246" i="1" a="1"/>
  <c r="K2246" i="1" s="1"/>
  <c r="O2246" i="1" a="1"/>
  <c r="O2246" i="1" s="1"/>
  <c r="J2248" i="1" a="1"/>
  <c r="J2248" i="1"/>
  <c r="O2248" i="1" a="1"/>
  <c r="O2248" i="1"/>
  <c r="G2246" i="1" a="1"/>
  <c r="G2246" i="1" s="1"/>
  <c r="P2244" i="1" a="1"/>
  <c r="P2244" i="1" s="1"/>
  <c r="P2242" i="1" a="1"/>
  <c r="P2242" i="1"/>
  <c r="M2244" i="1" a="1"/>
  <c r="M2244" i="1"/>
  <c r="M2248" i="1" a="1"/>
  <c r="M2248" i="1" s="1"/>
  <c r="I2248" i="1" a="1"/>
  <c r="I2248" i="1"/>
  <c r="Q2242" i="1" a="1"/>
  <c r="Q2242" i="1"/>
  <c r="Q2246" i="1" a="1"/>
  <c r="Q2246" i="1" s="1"/>
  <c r="P2246" i="1" a="1"/>
  <c r="P2246" i="1"/>
  <c r="Q2244" i="1" a="1"/>
  <c r="Q2244" i="1"/>
  <c r="N2246" i="1" a="1"/>
  <c r="N2246" i="1"/>
  <c r="I2244" i="1" a="1"/>
  <c r="I2244" i="1"/>
  <c r="O2242" i="1" a="1"/>
  <c r="O2242" i="1" s="1"/>
  <c r="M2242" i="1" a="1"/>
  <c r="M2242" i="1" s="1"/>
  <c r="L2246" i="1" a="1"/>
  <c r="L2246" i="1" s="1"/>
  <c r="J2244" i="1" a="1"/>
  <c r="J2244" i="1"/>
  <c r="F2244" i="1" a="1"/>
  <c r="F2244" i="1"/>
  <c r="F2246" i="1" a="1"/>
  <c r="F2246" i="1" s="1"/>
  <c r="N2242" i="1" a="1"/>
  <c r="N2242" i="1" s="1"/>
  <c r="N2244" i="1" a="1"/>
  <c r="N2244" i="1" s="1"/>
  <c r="G2248" i="1" a="1"/>
  <c r="G2248" i="1"/>
  <c r="H2246" i="1" a="1"/>
  <c r="H2246" i="1"/>
  <c r="K2244" i="1" a="1"/>
  <c r="K2244" i="1" s="1"/>
  <c r="P2248" i="1" a="1"/>
  <c r="P2248" i="1" s="1"/>
  <c r="H2248" i="1" a="1"/>
  <c r="H2248" i="1"/>
  <c r="J2246" i="1" a="1"/>
  <c r="J2246" i="1"/>
  <c r="I2246" i="1" a="1"/>
  <c r="I2246" i="1"/>
  <c r="L2242" i="1" a="1"/>
  <c r="L2242" i="1"/>
  <c r="J2250" i="1" a="1"/>
  <c r="J2250" i="1"/>
  <c r="F2248" i="1" a="1"/>
  <c r="F2248" i="1" s="1"/>
  <c r="L2244" i="1" a="1"/>
  <c r="L2244" i="1" s="1"/>
  <c r="M2246" i="1" a="1"/>
  <c r="M2246" i="1"/>
  <c r="I2250" i="1" a="1"/>
  <c r="I2250" i="1" s="1"/>
  <c r="O2244" i="1" a="1"/>
  <c r="O2244" i="1"/>
  <c r="Q2248" i="1" a="1"/>
  <c r="Q2248" i="1"/>
  <c r="H2250" i="1" a="1"/>
  <c r="H2250" i="1"/>
  <c r="G2250" i="1" a="1"/>
  <c r="G2250" i="1" s="1"/>
  <c r="F2250" i="1" a="1"/>
  <c r="F2250" i="1"/>
  <c r="N2248" i="1" a="1"/>
  <c r="N2248" i="1"/>
  <c r="L2248" i="1" a="1"/>
  <c r="L2248" i="1"/>
  <c r="M2241" i="1" a="1"/>
  <c r="M2241" i="1"/>
  <c r="P2241" i="1" a="1"/>
  <c r="P2241" i="1" s="1"/>
  <c r="O2241" i="1" a="1"/>
  <c r="O2241" i="1" s="1"/>
  <c r="N2239" i="1" a="1"/>
  <c r="N2239" i="1" s="1"/>
  <c r="L2241" i="1" a="1"/>
  <c r="L2241" i="1"/>
  <c r="G2241" i="1" a="1"/>
  <c r="G2241" i="1"/>
  <c r="G2239" i="1" a="1"/>
  <c r="G2239" i="1" s="1"/>
  <c r="Q2237" i="1" a="1"/>
  <c r="Q2237" i="1" s="1"/>
  <c r="N2241" i="1" a="1"/>
  <c r="N2241" i="1" s="1"/>
  <c r="K2241" i="1" a="1"/>
  <c r="K2241" i="1"/>
  <c r="J2241" i="1" a="1"/>
  <c r="J2241" i="1" s="1"/>
  <c r="I2241" i="1" a="1"/>
  <c r="I2241" i="1" s="1"/>
  <c r="K2239" i="1" a="1"/>
  <c r="K2239" i="1" s="1"/>
  <c r="F2241" i="1" a="1"/>
  <c r="F2241" i="1"/>
  <c r="P2239" i="1" a="1"/>
  <c r="P2239" i="1"/>
  <c r="M2239" i="1" a="1"/>
  <c r="M2239" i="1"/>
  <c r="I2239" i="1" a="1"/>
  <c r="I2239" i="1" s="1"/>
  <c r="O2239" i="1" a="1"/>
  <c r="O2239" i="1"/>
  <c r="Q2239" i="1" a="1"/>
  <c r="Q2239" i="1" s="1"/>
  <c r="P2237" i="1" a="1"/>
  <c r="P2237" i="1" s="1"/>
  <c r="F2239" i="1" a="1"/>
  <c r="F2239" i="1" s="1"/>
  <c r="J2239" i="1" a="1"/>
  <c r="J2239" i="1" s="1"/>
  <c r="H2239" i="1" a="1"/>
  <c r="H2239" i="1"/>
  <c r="L2239" i="1" a="1"/>
  <c r="L2239" i="1"/>
  <c r="K2242" i="1" a="1"/>
  <c r="K2242" i="1" s="1"/>
  <c r="J2242" i="1" a="1"/>
  <c r="J2242" i="1" s="1"/>
  <c r="H2241" i="1" a="1"/>
  <c r="H2241" i="1"/>
  <c r="I2242" i="1" a="1"/>
  <c r="I2242" i="1"/>
  <c r="H2242" i="1" a="1"/>
  <c r="H2242" i="1"/>
  <c r="G2242" i="1" a="1"/>
  <c r="G2242" i="1"/>
  <c r="F2242" i="1" a="1"/>
  <c r="F2242" i="1"/>
  <c r="Q2241" i="1" a="1"/>
  <c r="Q2241" i="1" s="1"/>
  <c r="Q2236" i="1" a="1"/>
  <c r="Q2236" i="1"/>
  <c r="K2236" i="1" a="1"/>
  <c r="K2236" i="1"/>
  <c r="O2236" i="1" a="1"/>
  <c r="O2236" i="1" s="1"/>
  <c r="L2237" i="1" a="1"/>
  <c r="L2237" i="1"/>
  <c r="G2237" i="1" a="1"/>
  <c r="G2237" i="1" s="1"/>
  <c r="L2236" i="1" a="1"/>
  <c r="L2236" i="1" s="1"/>
  <c r="N2236" i="1" a="1"/>
  <c r="N2236" i="1" s="1"/>
  <c r="M2236" i="1" a="1"/>
  <c r="M2236" i="1" s="1"/>
  <c r="I2237" i="1" a="1"/>
  <c r="I2237" i="1" s="1"/>
  <c r="K2237" i="1" a="1"/>
  <c r="K2237" i="1" s="1"/>
  <c r="J2236" i="1" a="1"/>
  <c r="J2236" i="1"/>
  <c r="H2237" i="1" a="1"/>
  <c r="H2237" i="1"/>
  <c r="O2237" i="1" a="1"/>
  <c r="O2237" i="1" s="1"/>
  <c r="N2237" i="1" a="1"/>
  <c r="N2237" i="1"/>
  <c r="P2236" i="1" a="1"/>
  <c r="P2236" i="1"/>
  <c r="M2237" i="1" a="1"/>
  <c r="M2237" i="1" s="1"/>
  <c r="J2237" i="1" a="1"/>
  <c r="J2237" i="1" s="1"/>
  <c r="F2237" i="1" a="1"/>
  <c r="F2237" i="1"/>
  <c r="H2236" i="1" a="1"/>
  <c r="H2236" i="1"/>
  <c r="G2236" i="1" a="1"/>
  <c r="G2236" i="1" s="1"/>
  <c r="I2236" i="1" a="1"/>
  <c r="I2236" i="1" s="1"/>
  <c r="F2236" i="1" a="1"/>
  <c r="F2236" i="1" s="1"/>
  <c r="F998" i="1" a="1"/>
  <c r="F998" i="1" s="1"/>
  <c r="G998" i="1" a="1"/>
  <c r="G998" i="1"/>
  <c r="J998" i="1" a="1"/>
  <c r="J998" i="1" s="1"/>
  <c r="F999" i="1" a="1"/>
  <c r="F999" i="1"/>
  <c r="G999" i="1" a="1"/>
  <c r="G999" i="1"/>
  <c r="P998" i="1" a="1"/>
  <c r="P998" i="1" s="1"/>
  <c r="P1008" i="1" a="1"/>
  <c r="P1008" i="1" s="1"/>
  <c r="I998" i="1" a="1"/>
  <c r="I998" i="1"/>
  <c r="J1008" i="1" a="1"/>
  <c r="J1008" i="1" s="1"/>
  <c r="I999" i="1" a="1"/>
  <c r="I999" i="1" s="1"/>
  <c r="M1008" i="1" a="1"/>
  <c r="M1008" i="1"/>
  <c r="K998" i="1" a="1"/>
  <c r="K998" i="1" s="1"/>
  <c r="L999" i="1" a="1"/>
  <c r="L999" i="1" s="1"/>
  <c r="L1051" i="1" s="1" a="1"/>
  <c r="L1051" i="1" s="1"/>
  <c r="O998" i="1" a="1"/>
  <c r="O998" i="1" s="1"/>
  <c r="O999" i="1" a="1"/>
  <c r="O999" i="1"/>
  <c r="O1051" i="1" s="1" a="1"/>
  <c r="O1051" i="1" s="1"/>
  <c r="L1008" i="1" a="1"/>
  <c r="L1008" i="1" s="1"/>
  <c r="M999" i="1" a="1"/>
  <c r="M999" i="1" s="1"/>
  <c r="M1051" i="1" s="1" a="1"/>
  <c r="M1051" i="1" s="1"/>
  <c r="K999" i="1" a="1"/>
  <c r="K999" i="1"/>
  <c r="Q1008" i="1" a="1"/>
  <c r="Q1008" i="1"/>
  <c r="O1008" i="1" a="1"/>
  <c r="O1008" i="1" s="1"/>
  <c r="O1054" i="1" s="1" a="1"/>
  <c r="N1008" i="1" a="1"/>
  <c r="N1008" i="1" s="1"/>
  <c r="N1054" i="1" s="1" a="1"/>
  <c r="N1054" i="1" s="1"/>
  <c r="K1008" i="1" a="1"/>
  <c r="K1008" i="1"/>
  <c r="I1008" i="1" a="1"/>
  <c r="I1008" i="1" s="1"/>
  <c r="I1054" i="1" s="1" a="1"/>
  <c r="I1054" i="1" s="1"/>
  <c r="H1008" i="1" a="1"/>
  <c r="H1008" i="1"/>
  <c r="H1054" i="1" s="1" a="1"/>
  <c r="H1054" i="1" s="1"/>
  <c r="F1008" i="1" a="1"/>
  <c r="F1008" i="1"/>
  <c r="M998" i="1" a="1"/>
  <c r="M998" i="1"/>
  <c r="P999" i="1" a="1"/>
  <c r="P999" i="1"/>
  <c r="P1051" i="1" s="1" a="1"/>
  <c r="P1051" i="1" s="1"/>
  <c r="Q999" i="1" a="1"/>
  <c r="Q999" i="1" s="1"/>
  <c r="N999" i="1" a="1"/>
  <c r="N999" i="1"/>
  <c r="J999" i="1" a="1"/>
  <c r="J999" i="1" s="1"/>
  <c r="J1051" i="1" s="1" a="1"/>
  <c r="J1051" i="1" s="1"/>
  <c r="Q998" i="1" a="1"/>
  <c r="Q998" i="1"/>
  <c r="H998" i="1" a="1"/>
  <c r="H998" i="1" s="1"/>
  <c r="L998" i="1" a="1"/>
  <c r="L998" i="1"/>
  <c r="G1008" i="1" a="1"/>
  <c r="G1008" i="1" s="1"/>
  <c r="G1054" i="1" s="1" a="1"/>
  <c r="G1054" i="1" s="1"/>
  <c r="H999" i="1" a="1"/>
  <c r="H999" i="1" s="1"/>
  <c r="H1051" i="1" s="1" a="1"/>
  <c r="H1051" i="1" s="1"/>
  <c r="N998" i="1" a="1"/>
  <c r="N998" i="1" s="1"/>
  <c r="F985" i="1" a="1"/>
  <c r="F985" i="1" s="1"/>
  <c r="K979" i="1" a="1"/>
  <c r="K979" i="1" s="1"/>
  <c r="J991" i="1" a="1"/>
  <c r="J991" i="1" s="1"/>
  <c r="N985" i="1" a="1"/>
  <c r="N985" i="1"/>
  <c r="O985" i="1" a="1"/>
  <c r="O985" i="1"/>
  <c r="K985" i="1" a="1"/>
  <c r="K985" i="1"/>
  <c r="L978" i="1" a="1"/>
  <c r="L978" i="1" s="1"/>
  <c r="M978" i="1" a="1"/>
  <c r="M978" i="1"/>
  <c r="I979" i="1" a="1"/>
  <c r="I979" i="1" s="1"/>
  <c r="M985" i="1" a="1"/>
  <c r="M985" i="1" s="1"/>
  <c r="M991" i="1" a="1"/>
  <c r="M991" i="1"/>
  <c r="N978" i="1" a="1"/>
  <c r="N978" i="1"/>
  <c r="P991" i="1" a="1"/>
  <c r="P991" i="1" s="1"/>
  <c r="O991" i="1" a="1"/>
  <c r="O991" i="1" s="1"/>
  <c r="I991" i="1" a="1"/>
  <c r="I991" i="1" s="1"/>
  <c r="K978" i="1" a="1"/>
  <c r="K978" i="1"/>
  <c r="Q985" i="1" a="1"/>
  <c r="Q985" i="1"/>
  <c r="Q979" i="1" a="1"/>
  <c r="Q979" i="1" s="1"/>
  <c r="Q978" i="1" a="1"/>
  <c r="Q978" i="1" s="1"/>
  <c r="J979" i="1" a="1"/>
  <c r="J979" i="1"/>
  <c r="J1053" i="1" s="1" a="1"/>
  <c r="J1053" i="1" s="1"/>
  <c r="H979" i="1" a="1"/>
  <c r="H979" i="1" s="1"/>
  <c r="O979" i="1" a="1"/>
  <c r="O979" i="1"/>
  <c r="O978" i="1" a="1"/>
  <c r="O978" i="1" s="1"/>
  <c r="J985" i="1" a="1"/>
  <c r="J985" i="1"/>
  <c r="J978" i="1" a="1"/>
  <c r="J978" i="1" s="1"/>
  <c r="F991" i="1" a="1"/>
  <c r="F991" i="1"/>
  <c r="G985" i="1" a="1"/>
  <c r="G985" i="1"/>
  <c r="L979" i="1" a="1"/>
  <c r="L979" i="1"/>
  <c r="L1053" i="1" s="1" a="1"/>
  <c r="L1053" i="1" s="1"/>
  <c r="L991" i="1" a="1"/>
  <c r="L991" i="1" s="1"/>
  <c r="G991" i="1" a="1"/>
  <c r="G991" i="1"/>
  <c r="I985" i="1" a="1"/>
  <c r="I985" i="1" s="1"/>
  <c r="Q991" i="1" a="1"/>
  <c r="Q991" i="1" s="1"/>
  <c r="N991" i="1" a="1"/>
  <c r="N991" i="1"/>
  <c r="H991" i="1" a="1"/>
  <c r="H991" i="1" s="1"/>
  <c r="P985" i="1" a="1"/>
  <c r="P985" i="1" s="1"/>
  <c r="H985" i="1" a="1"/>
  <c r="H985" i="1"/>
  <c r="P979" i="1" a="1"/>
  <c r="P979" i="1" s="1"/>
  <c r="M979" i="1" a="1"/>
  <c r="M979" i="1" s="1"/>
  <c r="I978" i="1" a="1"/>
  <c r="I978" i="1" s="1"/>
  <c r="F979" i="1" a="1"/>
  <c r="F979" i="1"/>
  <c r="N979" i="1" a="1"/>
  <c r="N979" i="1"/>
  <c r="N1053" i="1" s="1" a="1"/>
  <c r="N1053" i="1" s="1"/>
  <c r="G979" i="1" a="1"/>
  <c r="G979" i="1"/>
  <c r="G1053" i="1" s="1" a="1"/>
  <c r="G1053" i="1" s="1"/>
  <c r="P978" i="1" a="1"/>
  <c r="P978" i="1" s="1"/>
  <c r="L985" i="1" a="1"/>
  <c r="L985" i="1" s="1"/>
  <c r="K991" i="1" a="1"/>
  <c r="K991" i="1" s="1"/>
  <c r="M976" i="1" a="1"/>
  <c r="M976" i="1"/>
  <c r="L976" i="1" a="1"/>
  <c r="L976" i="1" s="1"/>
  <c r="J976" i="1" a="1"/>
  <c r="J976" i="1" s="1"/>
  <c r="Q976" i="1" a="1"/>
  <c r="Q976" i="1" s="1"/>
  <c r="N976" i="1" a="1"/>
  <c r="N976" i="1" s="1"/>
  <c r="K976" i="1" a="1"/>
  <c r="K976" i="1"/>
  <c r="H978" i="1" a="1"/>
  <c r="H978" i="1" s="1"/>
  <c r="G978" i="1" a="1"/>
  <c r="G978" i="1"/>
  <c r="F978" i="1" a="1"/>
  <c r="F978" i="1" s="1"/>
  <c r="P976" i="1" a="1"/>
  <c r="P976" i="1"/>
  <c r="O976" i="1" a="1"/>
  <c r="O976" i="1" s="1"/>
  <c r="I976" i="1" a="1"/>
  <c r="I976" i="1" s="1"/>
  <c r="P975" i="1" a="1"/>
  <c r="P975" i="1"/>
  <c r="K975" i="1" a="1"/>
  <c r="K975" i="1"/>
  <c r="J975" i="1" a="1"/>
  <c r="J975" i="1" s="1"/>
  <c r="H975" i="1" a="1"/>
  <c r="H975" i="1" s="1"/>
  <c r="G975" i="1" a="1"/>
  <c r="G975" i="1"/>
  <c r="I975" i="1" a="1"/>
  <c r="I975" i="1"/>
  <c r="F975" i="1" a="1"/>
  <c r="F975" i="1" s="1"/>
  <c r="H976" i="1" a="1"/>
  <c r="H976" i="1" s="1"/>
  <c r="Q975" i="1" a="1"/>
  <c r="Q975" i="1" s="1"/>
  <c r="O975" i="1" a="1"/>
  <c r="O975" i="1" s="1"/>
  <c r="N975" i="1" a="1"/>
  <c r="N975" i="1" s="1"/>
  <c r="M975" i="1" a="1"/>
  <c r="M975" i="1"/>
  <c r="L975" i="1" a="1"/>
  <c r="L975" i="1"/>
  <c r="G976" i="1" a="1"/>
  <c r="G976" i="1" s="1"/>
  <c r="F976" i="1" a="1"/>
  <c r="F976" i="1"/>
  <c r="M928" i="1" a="1"/>
  <c r="M928" i="1"/>
  <c r="P928" i="1" a="1"/>
  <c r="P928" i="1"/>
  <c r="N928" i="1" a="1"/>
  <c r="N928" i="1"/>
  <c r="L928" i="1" a="1"/>
  <c r="L928" i="1" s="1"/>
  <c r="O928" i="1" a="1"/>
  <c r="O928" i="1" s="1"/>
  <c r="Q928" i="1" a="1"/>
  <c r="Q928" i="1"/>
  <c r="M914" i="1" a="1"/>
  <c r="M914" i="1"/>
  <c r="F916" i="1" a="1"/>
  <c r="F916" i="1" s="1"/>
  <c r="K916" i="1" a="1"/>
  <c r="K916" i="1" s="1"/>
  <c r="J914" i="1" a="1"/>
  <c r="J914" i="1"/>
  <c r="H916" i="1" a="1"/>
  <c r="H916" i="1" s="1"/>
  <c r="I914" i="1" a="1"/>
  <c r="I914" i="1"/>
  <c r="G916" i="1" a="1"/>
  <c r="G916" i="1" s="1"/>
  <c r="P916" i="1" a="1"/>
  <c r="P916" i="1" s="1"/>
  <c r="Q914" i="1" a="1"/>
  <c r="Q914" i="1" s="1"/>
  <c r="G914" i="1" a="1"/>
  <c r="G914" i="1"/>
  <c r="M916" i="1" a="1"/>
  <c r="M916" i="1" s="1"/>
  <c r="K928" i="1" a="1"/>
  <c r="K928" i="1" s="1"/>
  <c r="J916" i="1" a="1"/>
  <c r="J916" i="1"/>
  <c r="L914" i="1" a="1"/>
  <c r="L914" i="1" s="1"/>
  <c r="J928" i="1" a="1"/>
  <c r="J928" i="1" s="1"/>
  <c r="I928" i="1" a="1"/>
  <c r="I928" i="1" s="1"/>
  <c r="H928" i="1" a="1"/>
  <c r="H928" i="1" s="1"/>
  <c r="H914" i="1" a="1"/>
  <c r="H914" i="1" s="1"/>
  <c r="G928" i="1" a="1"/>
  <c r="G928" i="1" s="1"/>
  <c r="F928" i="1" a="1"/>
  <c r="F928" i="1"/>
  <c r="L916" i="1" a="1"/>
  <c r="L916" i="1" s="1"/>
  <c r="I916" i="1" a="1"/>
  <c r="I916" i="1" s="1"/>
  <c r="O914" i="1" a="1"/>
  <c r="O914" i="1" s="1"/>
  <c r="N916" i="1" a="1"/>
  <c r="N916" i="1" s="1"/>
  <c r="P914" i="1" a="1"/>
  <c r="P914" i="1" s="1"/>
  <c r="F914" i="1" a="1"/>
  <c r="F914" i="1"/>
  <c r="N914" i="1" a="1"/>
  <c r="N914" i="1"/>
  <c r="Q916" i="1" a="1"/>
  <c r="Q916" i="1"/>
  <c r="K914" i="1" a="1"/>
  <c r="K914" i="1" s="1"/>
  <c r="O916" i="1" a="1"/>
  <c r="O916" i="1" s="1"/>
  <c r="N885" i="1" a="1"/>
  <c r="N885" i="1"/>
  <c r="H896" i="1" a="1"/>
  <c r="H896" i="1" s="1"/>
  <c r="O885" i="1" a="1"/>
  <c r="O885" i="1"/>
  <c r="M896" i="1" a="1"/>
  <c r="M896" i="1" s="1"/>
  <c r="L896" i="1" a="1"/>
  <c r="L896" i="1" s="1"/>
  <c r="I896" i="1" a="1"/>
  <c r="I896" i="1"/>
  <c r="I903" i="1" s="1"/>
  <c r="F896" i="1" a="1"/>
  <c r="F896" i="1" s="1"/>
  <c r="Q885" i="1" a="1"/>
  <c r="Q885" i="1"/>
  <c r="O896" i="1" a="1"/>
  <c r="O896" i="1" s="1"/>
  <c r="M885" i="1" a="1"/>
  <c r="M885" i="1"/>
  <c r="P885" i="1" a="1"/>
  <c r="P885" i="1" s="1"/>
  <c r="N896" i="1" a="1"/>
  <c r="N896" i="1" s="1"/>
  <c r="P896" i="1" a="1"/>
  <c r="P896" i="1" s="1"/>
  <c r="J896" i="1" a="1"/>
  <c r="J896" i="1" s="1"/>
  <c r="Q896" i="1" a="1"/>
  <c r="Q896" i="1"/>
  <c r="K896" i="1" a="1"/>
  <c r="K896" i="1" s="1"/>
  <c r="G896" i="1" a="1"/>
  <c r="G896" i="1" s="1"/>
  <c r="I885" i="1" a="1"/>
  <c r="I885" i="1" s="1"/>
  <c r="H885" i="1" a="1"/>
  <c r="H885" i="1" s="1"/>
  <c r="G885" i="1" a="1"/>
  <c r="G885" i="1"/>
  <c r="F885" i="1" a="1"/>
  <c r="F885" i="1"/>
  <c r="P884" i="1" a="1"/>
  <c r="P884" i="1"/>
  <c r="O884" i="1" a="1"/>
  <c r="O884" i="1" s="1"/>
  <c r="K884" i="1" a="1"/>
  <c r="K884" i="1" s="1"/>
  <c r="L884" i="1" a="1"/>
  <c r="L884" i="1" s="1"/>
  <c r="G884" i="1" a="1"/>
  <c r="G884" i="1" s="1"/>
  <c r="H884" i="1" a="1"/>
  <c r="H884" i="1"/>
  <c r="J884" i="1" a="1"/>
  <c r="J884" i="1"/>
  <c r="L885" i="1" a="1"/>
  <c r="L885" i="1"/>
  <c r="K885" i="1" a="1"/>
  <c r="K885" i="1" s="1"/>
  <c r="J885" i="1" a="1"/>
  <c r="J885" i="1" s="1"/>
  <c r="F884" i="1" a="1"/>
  <c r="F884" i="1"/>
  <c r="Q884" i="1" a="1"/>
  <c r="Q884" i="1" s="1"/>
  <c r="N884" i="1" a="1"/>
  <c r="N884" i="1"/>
  <c r="I884" i="1" a="1"/>
  <c r="I884" i="1"/>
  <c r="M884" i="1" a="1"/>
  <c r="M884" i="1"/>
  <c r="M804" i="1" a="1"/>
  <c r="M804" i="1"/>
  <c r="P804" i="1" a="1"/>
  <c r="P804" i="1" s="1"/>
  <c r="G806" i="1" a="1"/>
  <c r="G806" i="1" s="1"/>
  <c r="I806" i="1" a="1"/>
  <c r="I806" i="1"/>
  <c r="O804" i="1" a="1"/>
  <c r="O804" i="1"/>
  <c r="M806" i="1" a="1"/>
  <c r="M806" i="1" s="1"/>
  <c r="L806" i="1" a="1"/>
  <c r="L806" i="1" s="1"/>
  <c r="K806" i="1" a="1"/>
  <c r="K806" i="1" s="1"/>
  <c r="P806" i="1" a="1"/>
  <c r="P806" i="1"/>
  <c r="N806" i="1" a="1"/>
  <c r="N806" i="1" s="1"/>
  <c r="H816" i="1" a="1"/>
  <c r="H816" i="1"/>
  <c r="I816" i="1" a="1"/>
  <c r="I816" i="1"/>
  <c r="J806" i="1" a="1"/>
  <c r="J806" i="1"/>
  <c r="Q816" i="1" a="1"/>
  <c r="Q816" i="1" s="1"/>
  <c r="N816" i="1" a="1"/>
  <c r="N816" i="1" s="1"/>
  <c r="N804" i="1" a="1"/>
  <c r="N804" i="1" s="1"/>
  <c r="H806" i="1" a="1"/>
  <c r="H806" i="1" s="1"/>
  <c r="Q804" i="1" a="1"/>
  <c r="Q804" i="1"/>
  <c r="F806" i="1" a="1"/>
  <c r="F806" i="1" s="1"/>
  <c r="P816" i="1" a="1"/>
  <c r="P816" i="1" s="1"/>
  <c r="L804" i="1" a="1"/>
  <c r="L804" i="1" s="1"/>
  <c r="O806" i="1" a="1"/>
  <c r="O806" i="1"/>
  <c r="Q806" i="1" a="1"/>
  <c r="Q806" i="1"/>
  <c r="L816" i="1" a="1"/>
  <c r="L816" i="1"/>
  <c r="P780" i="1" a="1"/>
  <c r="P780" i="1" s="1"/>
  <c r="M780" i="1" a="1"/>
  <c r="M780" i="1"/>
  <c r="P802" i="1" a="1"/>
  <c r="P802" i="1"/>
  <c r="I802" i="1" a="1"/>
  <c r="I802" i="1" s="1"/>
  <c r="F802" i="1" a="1"/>
  <c r="F802" i="1" s="1"/>
  <c r="O802" i="1" a="1"/>
  <c r="O802" i="1" s="1"/>
  <c r="N802" i="1" a="1"/>
  <c r="N802" i="1" s="1"/>
  <c r="M802" i="1" a="1"/>
  <c r="M802" i="1" s="1"/>
  <c r="N780" i="1" a="1"/>
  <c r="N780" i="1" s="1"/>
  <c r="I804" i="1" a="1"/>
  <c r="I804" i="1" s="1"/>
  <c r="K804" i="1" a="1"/>
  <c r="K804" i="1" s="1"/>
  <c r="J804" i="1" a="1"/>
  <c r="J804" i="1"/>
  <c r="H804" i="1" a="1"/>
  <c r="H804" i="1"/>
  <c r="G804" i="1" a="1"/>
  <c r="G804" i="1" s="1"/>
  <c r="F804" i="1" a="1"/>
  <c r="F804" i="1" s="1"/>
  <c r="Q780" i="1" a="1"/>
  <c r="Q780" i="1" s="1"/>
  <c r="Q779" i="1" s="1"/>
  <c r="Q786" i="1" s="1"/>
  <c r="Q802" i="1" a="1"/>
  <c r="Q802" i="1" s="1"/>
  <c r="G802" i="1" a="1"/>
  <c r="G802" i="1" s="1"/>
  <c r="O780" i="1" a="1"/>
  <c r="O780" i="1" s="1"/>
  <c r="J802" i="1" a="1"/>
  <c r="J802" i="1"/>
  <c r="L802" i="1" a="1"/>
  <c r="L802" i="1"/>
  <c r="K802" i="1" a="1"/>
  <c r="K802" i="1"/>
  <c r="H802" i="1" a="1"/>
  <c r="H802" i="1" s="1"/>
  <c r="J766" i="1" a="1"/>
  <c r="J766" i="1" s="1"/>
  <c r="J816" i="1" s="1" a="1"/>
  <c r="J816" i="1" s="1"/>
  <c r="I766" i="1" a="1"/>
  <c r="I766" i="1" s="1"/>
  <c r="F766" i="1" a="1"/>
  <c r="F766" i="1"/>
  <c r="F816" i="1" s="1" a="1"/>
  <c r="F816" i="1" s="1"/>
  <c r="L780" i="1" a="1"/>
  <c r="L780" i="1"/>
  <c r="H766" i="1" a="1"/>
  <c r="H766" i="1"/>
  <c r="K780" i="1" a="1"/>
  <c r="K780" i="1"/>
  <c r="K779" i="1" s="1"/>
  <c r="J780" i="1" a="1"/>
  <c r="J780" i="1" s="1"/>
  <c r="J779" i="1" s="1"/>
  <c r="J786" i="1" s="1"/>
  <c r="J787" i="1" s="1"/>
  <c r="I780" i="1" a="1"/>
  <c r="I780" i="1" s="1"/>
  <c r="I779" i="1" s="1"/>
  <c r="I786" i="1" s="1"/>
  <c r="I787" i="1" s="1"/>
  <c r="O766" i="1" a="1"/>
  <c r="O766" i="1" s="1"/>
  <c r="O816" i="1" s="1" a="1"/>
  <c r="O816" i="1" s="1"/>
  <c r="M766" i="1" a="1"/>
  <c r="M766" i="1" s="1"/>
  <c r="M816" i="1" s="1" a="1"/>
  <c r="M816" i="1" s="1"/>
  <c r="G766" i="1" a="1"/>
  <c r="G766" i="1"/>
  <c r="G816" i="1" s="1" a="1"/>
  <c r="G816" i="1" s="1"/>
  <c r="H780" i="1" a="1"/>
  <c r="H780" i="1" s="1"/>
  <c r="H779" i="1" s="1"/>
  <c r="G780" i="1" a="1"/>
  <c r="G780" i="1" s="1"/>
  <c r="F780" i="1" a="1"/>
  <c r="F780" i="1" s="1"/>
  <c r="Q766" i="1" a="1"/>
  <c r="Q766" i="1" s="1"/>
  <c r="P766" i="1" a="1"/>
  <c r="P766" i="1" s="1"/>
  <c r="N766" i="1" a="1"/>
  <c r="N766" i="1" s="1"/>
  <c r="L766" i="1" a="1"/>
  <c r="L766" i="1"/>
  <c r="K766" i="1" a="1"/>
  <c r="K766" i="1"/>
  <c r="K816" i="1" s="1" a="1"/>
  <c r="K816" i="1" s="1"/>
  <c r="M1054" i="1" a="1"/>
  <c r="M1054" i="1"/>
  <c r="M1053" i="1" a="1"/>
  <c r="M1053" i="1"/>
  <c r="H1053" i="1" a="1"/>
  <c r="H1053" i="1"/>
  <c r="F1053" i="1" a="1"/>
  <c r="F1053" i="1" s="1"/>
  <c r="K1051" i="1" a="1"/>
  <c r="K1051" i="1" s="1"/>
  <c r="P1054" i="1" a="1"/>
  <c r="P1054" i="1" s="1"/>
  <c r="O1054" i="1"/>
  <c r="L1054" i="1" a="1"/>
  <c r="L1054" i="1" s="1"/>
  <c r="F1054" i="1" a="1"/>
  <c r="F1054" i="1" s="1"/>
  <c r="P1053" i="1" a="1"/>
  <c r="P1053" i="1"/>
  <c r="G1051" i="1" a="1"/>
  <c r="G1051" i="1"/>
  <c r="Q1053" i="1" a="1"/>
  <c r="Q1053" i="1"/>
  <c r="Q1051" i="1" a="1"/>
  <c r="Q1051" i="1" s="1"/>
  <c r="F1051" i="1" a="1"/>
  <c r="F1051" i="1" s="1"/>
  <c r="I1053" i="1" a="1"/>
  <c r="I1053" i="1" s="1"/>
  <c r="K1053" i="1" a="1"/>
  <c r="K1053" i="1" s="1"/>
  <c r="I1051" i="1" a="1"/>
  <c r="I1051" i="1"/>
  <c r="K1054" i="1" a="1"/>
  <c r="K1054" i="1" s="1"/>
  <c r="Q1054" i="1" a="1"/>
  <c r="Q1054" i="1" s="1"/>
  <c r="J1054" i="1" a="1"/>
  <c r="J1054" i="1" s="1"/>
  <c r="O1053" i="1" a="1"/>
  <c r="O1053" i="1"/>
  <c r="N1051" i="1" a="1"/>
  <c r="N1051" i="1"/>
  <c r="G1041" i="1" a="1"/>
  <c r="G1041" i="1" s="1"/>
  <c r="I1039" i="1" a="1"/>
  <c r="I1039" i="1"/>
  <c r="G1032" i="1" a="1"/>
  <c r="G1032" i="1"/>
  <c r="P1032" i="1" a="1"/>
  <c r="P1032" i="1" s="1"/>
  <c r="H1039" i="1" a="1"/>
  <c r="H1039" i="1" s="1"/>
  <c r="F1039" i="1" a="1"/>
  <c r="F1039" i="1"/>
  <c r="K1032" i="1" a="1"/>
  <c r="K1032" i="1"/>
  <c r="J1032" i="1" a="1"/>
  <c r="J1032" i="1"/>
  <c r="L1039" i="1" a="1"/>
  <c r="L1039" i="1"/>
  <c r="Q1032" i="1" a="1"/>
  <c r="Q1032" i="1"/>
  <c r="J1041" i="1" a="1"/>
  <c r="J1041" i="1"/>
  <c r="N1029" i="1" a="1"/>
  <c r="N1029" i="1"/>
  <c r="N1039" i="1" a="1"/>
  <c r="N1039" i="1"/>
  <c r="Q1039" i="1" a="1"/>
  <c r="Q1039" i="1"/>
  <c r="J1039" i="1" a="1"/>
  <c r="J1039" i="1" s="1"/>
  <c r="I1041" i="1" a="1"/>
  <c r="I1041" i="1"/>
  <c r="O1039" i="1" a="1"/>
  <c r="O1039" i="1"/>
  <c r="O1041" i="1" a="1"/>
  <c r="O1041" i="1" s="1"/>
  <c r="P1039" i="1" a="1"/>
  <c r="P1039" i="1" s="1"/>
  <c r="M1032" i="1" a="1"/>
  <c r="M1032" i="1" s="1"/>
  <c r="G1039" i="1" a="1"/>
  <c r="G1039" i="1"/>
  <c r="N1032" i="1" a="1"/>
  <c r="N1032" i="1" s="1"/>
  <c r="F1032" i="1" a="1"/>
  <c r="F1032" i="1" s="1"/>
  <c r="H1041" i="1" a="1"/>
  <c r="H1041" i="1"/>
  <c r="O1032" i="1" a="1"/>
  <c r="O1032" i="1"/>
  <c r="Q1029" i="1" a="1"/>
  <c r="Q1029" i="1"/>
  <c r="Q1041" i="1" a="1"/>
  <c r="Q1041" i="1"/>
  <c r="P1041" i="1" a="1"/>
  <c r="P1041" i="1"/>
  <c r="F1041" i="1" a="1"/>
  <c r="F1041" i="1" s="1"/>
  <c r="M1039" i="1" a="1"/>
  <c r="M1039" i="1" s="1"/>
  <c r="N1041" i="1" a="1"/>
  <c r="N1041" i="1" s="1"/>
  <c r="M1041" i="1" a="1"/>
  <c r="M1041" i="1" s="1"/>
  <c r="K1039" i="1" a="1"/>
  <c r="K1039" i="1" s="1"/>
  <c r="P1029" i="1" a="1"/>
  <c r="P1029" i="1" s="1"/>
  <c r="M1029" i="1" a="1"/>
  <c r="M1029" i="1"/>
  <c r="L1032" i="1" a="1"/>
  <c r="L1032" i="1"/>
  <c r="I1032" i="1" a="1"/>
  <c r="I1032" i="1"/>
  <c r="O1029" i="1" a="1"/>
  <c r="O1029" i="1" s="1"/>
  <c r="H1032" i="1" a="1"/>
  <c r="H1032" i="1" s="1"/>
  <c r="L1041" i="1" a="1"/>
  <c r="L1041" i="1" s="1"/>
  <c r="K1029" i="1" a="1"/>
  <c r="K1029" i="1" s="1"/>
  <c r="K1041" i="1" a="1"/>
  <c r="K1041" i="1" s="1"/>
  <c r="L1029" i="1" a="1"/>
  <c r="L1029" i="1" s="1"/>
  <c r="H1024" i="1" a="1"/>
  <c r="H1024" i="1"/>
  <c r="I1024" i="1" a="1"/>
  <c r="I1024" i="1"/>
  <c r="H1029" i="1" a="1"/>
  <c r="H1029" i="1"/>
  <c r="O1024" i="1" a="1"/>
  <c r="O1024" i="1" s="1"/>
  <c r="L1024" i="1" a="1"/>
  <c r="L1024" i="1" s="1"/>
  <c r="G1029" i="1" a="1"/>
  <c r="G1029" i="1" s="1"/>
  <c r="G1027" i="1" a="1"/>
  <c r="G1027" i="1"/>
  <c r="F1029" i="1" a="1"/>
  <c r="F1029" i="1"/>
  <c r="K1024" i="1" a="1"/>
  <c r="K1024" i="1"/>
  <c r="K1027" i="1" a="1"/>
  <c r="K1027" i="1" s="1"/>
  <c r="M1024" i="1" a="1"/>
  <c r="M1024" i="1" s="1"/>
  <c r="Q1027" i="1" a="1"/>
  <c r="Q1027" i="1"/>
  <c r="N1027" i="1" a="1"/>
  <c r="N1027" i="1" s="1"/>
  <c r="L1027" i="1" a="1"/>
  <c r="L1027" i="1" s="1"/>
  <c r="F1027" i="1" a="1"/>
  <c r="F1027" i="1" s="1"/>
  <c r="P1024" i="1" a="1"/>
  <c r="P1024" i="1"/>
  <c r="P1027" i="1" a="1"/>
  <c r="P1027" i="1" s="1"/>
  <c r="J1027" i="1" a="1"/>
  <c r="J1027" i="1"/>
  <c r="I1027" i="1" a="1"/>
  <c r="I1027" i="1" s="1"/>
  <c r="Q1024" i="1" a="1"/>
  <c r="Q1024" i="1" s="1"/>
  <c r="N1024" i="1" a="1"/>
  <c r="N1024" i="1"/>
  <c r="J1024" i="1" a="1"/>
  <c r="J1024" i="1"/>
  <c r="G1024" i="1" a="1"/>
  <c r="G1024" i="1"/>
  <c r="F1024" i="1" a="1"/>
  <c r="F1024" i="1"/>
  <c r="O1027" i="1" a="1"/>
  <c r="O1027" i="1"/>
  <c r="H1027" i="1" a="1"/>
  <c r="H1027" i="1" s="1"/>
  <c r="M1027" i="1" a="1"/>
  <c r="M1027" i="1" s="1"/>
  <c r="J1029" i="1" a="1"/>
  <c r="J1029" i="1" s="1"/>
  <c r="I1029" i="1" a="1"/>
  <c r="I1029" i="1"/>
  <c r="I1870" i="1" a="1"/>
  <c r="I1870" i="1" s="1"/>
  <c r="P1868" i="1" a="1"/>
  <c r="P1868" i="1" s="1"/>
  <c r="H1868" i="1" a="1"/>
  <c r="H1868" i="1" s="1"/>
  <c r="P1867" i="1" a="1"/>
  <c r="P1867" i="1" s="1"/>
  <c r="M1867" i="1" a="1"/>
  <c r="M1867" i="1"/>
  <c r="J1867" i="1" a="1"/>
  <c r="J1867" i="1"/>
  <c r="G1867" i="1" a="1"/>
  <c r="G1867" i="1"/>
  <c r="F1867" i="1" a="1"/>
  <c r="F1867" i="1"/>
  <c r="L1871" i="1" a="1"/>
  <c r="L1871" i="1"/>
  <c r="I1871" i="1" a="1"/>
  <c r="I1871" i="1"/>
  <c r="I1867" i="1" a="1"/>
  <c r="I1867" i="1"/>
  <c r="Q1870" i="1" a="1"/>
  <c r="Q1870" i="1"/>
  <c r="Q1868" i="1" a="1"/>
  <c r="Q1868" i="1" s="1"/>
  <c r="K1867" i="1" a="1"/>
  <c r="K1867" i="1" s="1"/>
  <c r="P1870" i="1" a="1"/>
  <c r="P1870" i="1" s="1"/>
  <c r="O1870" i="1" a="1"/>
  <c r="O1870" i="1" s="1"/>
  <c r="K1868" i="1" a="1"/>
  <c r="K1868" i="1" s="1"/>
  <c r="F1870" i="1" a="1"/>
  <c r="F1870" i="1" s="1"/>
  <c r="L1867" i="1" a="1"/>
  <c r="L1867" i="1" s="1"/>
  <c r="N1867" i="1" a="1"/>
  <c r="N1867" i="1" s="1"/>
  <c r="F1868" i="1" a="1"/>
  <c r="F1868" i="1" s="1"/>
  <c r="P1871" i="1" a="1"/>
  <c r="P1871" i="1"/>
  <c r="L1868" i="1" a="1"/>
  <c r="L1868" i="1" s="1"/>
  <c r="G1868" i="1" a="1"/>
  <c r="G1868" i="1"/>
  <c r="O1871" i="1" a="1"/>
  <c r="O1871" i="1"/>
  <c r="J1870" i="1" a="1"/>
  <c r="J1870" i="1"/>
  <c r="M1868" i="1" a="1"/>
  <c r="M1868" i="1" s="1"/>
  <c r="M1870" i="1" a="1"/>
  <c r="M1870" i="1"/>
  <c r="G1871" i="1" a="1"/>
  <c r="G1871" i="1" s="1"/>
  <c r="K1870" i="1" a="1"/>
  <c r="K1870" i="1"/>
  <c r="Q1865" i="1" a="1"/>
  <c r="Q1865" i="1" s="1"/>
  <c r="O1868" i="1" a="1"/>
  <c r="O1868" i="1" s="1"/>
  <c r="O1867" i="1" a="1"/>
  <c r="O1867" i="1" s="1"/>
  <c r="G1870" i="1" a="1"/>
  <c r="G1870" i="1"/>
  <c r="N1871" i="1" a="1"/>
  <c r="N1871" i="1"/>
  <c r="H1870" i="1" a="1"/>
  <c r="H1870" i="1"/>
  <c r="J1868" i="1" a="1"/>
  <c r="J1868" i="1"/>
  <c r="I1868" i="1" a="1"/>
  <c r="I1868" i="1" s="1"/>
  <c r="M1871" i="1" a="1"/>
  <c r="M1871" i="1"/>
  <c r="H1871" i="1" a="1"/>
  <c r="H1871" i="1"/>
  <c r="K1871" i="1" a="1"/>
  <c r="K1871" i="1" s="1"/>
  <c r="J1871" i="1" a="1"/>
  <c r="J1871" i="1"/>
  <c r="F1871" i="1" a="1"/>
  <c r="F1871" i="1" s="1"/>
  <c r="L1870" i="1" a="1"/>
  <c r="L1870" i="1"/>
  <c r="H1867" i="1" a="1"/>
  <c r="H1867" i="1" s="1"/>
  <c r="N1868" i="1" a="1"/>
  <c r="N1868" i="1"/>
  <c r="P1865" i="1" a="1"/>
  <c r="P1865" i="1" s="1"/>
  <c r="N1870" i="1" a="1"/>
  <c r="N1870" i="1" s="1"/>
  <c r="Q1867" i="1" a="1"/>
  <c r="Q1867" i="1" s="1"/>
  <c r="I1859" i="1" a="1"/>
  <c r="I1859" i="1" s="1"/>
  <c r="Q1861" i="1" a="1"/>
  <c r="Q1861" i="1"/>
  <c r="G1859" i="1" a="1"/>
  <c r="G1859" i="1"/>
  <c r="H1861" i="1" a="1"/>
  <c r="H1861" i="1"/>
  <c r="N1859" i="1" a="1"/>
  <c r="N1859" i="1" s="1"/>
  <c r="M1859" i="1" a="1"/>
  <c r="M1859" i="1" s="1"/>
  <c r="L1859" i="1" a="1"/>
  <c r="L1859" i="1" s="1"/>
  <c r="H1864" i="1" a="1"/>
  <c r="H1864" i="1" s="1"/>
  <c r="O1865" i="1" a="1"/>
  <c r="O1865" i="1"/>
  <c r="N1865" i="1" a="1"/>
  <c r="N1865" i="1" s="1"/>
  <c r="M1865" i="1" a="1"/>
  <c r="M1865" i="1"/>
  <c r="L1865" i="1" a="1"/>
  <c r="L1865" i="1" s="1"/>
  <c r="K1865" i="1" a="1"/>
  <c r="K1865" i="1" s="1"/>
  <c r="J1864" i="1" a="1"/>
  <c r="J1864" i="1"/>
  <c r="M1861" i="1" a="1"/>
  <c r="M1861" i="1"/>
  <c r="H1865" i="1" a="1"/>
  <c r="H1865" i="1"/>
  <c r="F1865" i="1" a="1"/>
  <c r="F1865" i="1" s="1"/>
  <c r="Q1864" i="1" a="1"/>
  <c r="Q1864" i="1"/>
  <c r="O1864" i="1" a="1"/>
  <c r="O1864" i="1"/>
  <c r="F1859" i="1" a="1"/>
  <c r="F1859" i="1" s="1"/>
  <c r="G1864" i="1" a="1"/>
  <c r="G1864" i="1" s="1"/>
  <c r="J1865" i="1" a="1"/>
  <c r="J1865" i="1"/>
  <c r="I1865" i="1" a="1"/>
  <c r="I1865" i="1"/>
  <c r="L1861" i="1" a="1"/>
  <c r="L1861" i="1"/>
  <c r="G1865" i="1" a="1"/>
  <c r="G1865" i="1" s="1"/>
  <c r="P1864" i="1" a="1"/>
  <c r="P1864" i="1"/>
  <c r="K1859" i="1" a="1"/>
  <c r="K1859" i="1"/>
  <c r="P1859" i="1" a="1"/>
  <c r="P1859" i="1" s="1"/>
  <c r="N1864" i="1" a="1"/>
  <c r="N1864" i="1" s="1"/>
  <c r="M1864" i="1" a="1"/>
  <c r="M1864" i="1" s="1"/>
  <c r="L1864" i="1" a="1"/>
  <c r="L1864" i="1"/>
  <c r="K1864" i="1" a="1"/>
  <c r="K1864" i="1"/>
  <c r="I1864" i="1" a="1"/>
  <c r="I1864" i="1" s="1"/>
  <c r="P1861" i="1" a="1"/>
  <c r="P1861" i="1" s="1"/>
  <c r="I1861" i="1" a="1"/>
  <c r="I1861" i="1" s="1"/>
  <c r="G1861" i="1" a="1"/>
  <c r="G1861" i="1" s="1"/>
  <c r="F1864" i="1" a="1"/>
  <c r="F1864" i="1" s="1"/>
  <c r="J1859" i="1" a="1"/>
  <c r="J1859" i="1" s="1"/>
  <c r="H1859" i="1" a="1"/>
  <c r="H1859" i="1"/>
  <c r="J1861" i="1" a="1"/>
  <c r="J1861" i="1"/>
  <c r="N1861" i="1" a="1"/>
  <c r="N1861" i="1"/>
  <c r="O1861" i="1" a="1"/>
  <c r="O1861" i="1" s="1"/>
  <c r="K1861" i="1" a="1"/>
  <c r="K1861" i="1"/>
  <c r="F1861" i="1" a="1"/>
  <c r="F1861" i="1"/>
  <c r="Q1859" i="1" a="1"/>
  <c r="Q1859" i="1"/>
  <c r="O1859" i="1" a="1"/>
  <c r="O1859" i="1"/>
  <c r="I1855" i="1" a="1"/>
  <c r="I1855" i="1"/>
  <c r="G1855" i="1" a="1"/>
  <c r="G1855" i="1" s="1"/>
  <c r="M1853" i="1" a="1"/>
  <c r="M1853" i="1" s="1"/>
  <c r="F1855" i="1" a="1"/>
  <c r="F1855" i="1" s="1"/>
  <c r="P1853" i="1" a="1"/>
  <c r="P1853" i="1" s="1"/>
  <c r="H1857" i="1" a="1"/>
  <c r="H1857" i="1" s="1"/>
  <c r="H1855" i="1" a="1"/>
  <c r="H1855" i="1" s="1"/>
  <c r="G1857" i="1" a="1"/>
  <c r="G1857" i="1" s="1"/>
  <c r="F1857" i="1" a="1"/>
  <c r="F1857" i="1"/>
  <c r="N1855" i="1" a="1"/>
  <c r="N1855" i="1"/>
  <c r="J1855" i="1" a="1"/>
  <c r="J1855" i="1" s="1"/>
  <c r="K1855" i="1" a="1"/>
  <c r="K1855" i="1" s="1"/>
  <c r="Q1855" i="1" a="1"/>
  <c r="Q1855" i="1" s="1"/>
  <c r="O1853" i="1" a="1"/>
  <c r="O1853" i="1"/>
  <c r="L1853" i="1" a="1"/>
  <c r="L1853" i="1" s="1"/>
  <c r="Q1857" i="1" a="1"/>
  <c r="Q1857" i="1" s="1"/>
  <c r="M1855" i="1" a="1"/>
  <c r="M1855" i="1" s="1"/>
  <c r="P1855" i="1" a="1"/>
  <c r="P1855" i="1" s="1"/>
  <c r="M1857" i="1" a="1"/>
  <c r="M1857" i="1" s="1"/>
  <c r="O1855" i="1" a="1"/>
  <c r="O1855" i="1" s="1"/>
  <c r="P1857" i="1" a="1"/>
  <c r="P1857" i="1"/>
  <c r="N1853" i="1" a="1"/>
  <c r="N1853" i="1"/>
  <c r="N1857" i="1" a="1"/>
  <c r="N1857" i="1"/>
  <c r="K1853" i="1" a="1"/>
  <c r="K1853" i="1" s="1"/>
  <c r="L1855" i="1" a="1"/>
  <c r="L1855" i="1" s="1"/>
  <c r="O1857" i="1" a="1"/>
  <c r="O1857" i="1"/>
  <c r="L1857" i="1" a="1"/>
  <c r="L1857" i="1"/>
  <c r="K1857" i="1" a="1"/>
  <c r="K1857" i="1"/>
  <c r="J1857" i="1" a="1"/>
  <c r="J1857" i="1" s="1"/>
  <c r="Q1853" i="1" a="1"/>
  <c r="Q1853" i="1" s="1"/>
  <c r="I1857" i="1" a="1"/>
  <c r="I1857" i="1" s="1"/>
  <c r="G1848" i="1" a="1"/>
  <c r="G1848" i="1" s="1"/>
  <c r="N1850" i="1" a="1"/>
  <c r="N1850" i="1" s="1"/>
  <c r="F1850" i="1" a="1"/>
  <c r="F1850" i="1" s="1"/>
  <c r="N1848" i="1" a="1"/>
  <c r="N1848" i="1" s="1"/>
  <c r="M1848" i="1" a="1"/>
  <c r="M1848" i="1" s="1"/>
  <c r="H1848" i="1" a="1"/>
  <c r="H1848" i="1" s="1"/>
  <c r="M1850" i="1" a="1"/>
  <c r="M1850" i="1" s="1"/>
  <c r="I1853" i="1" a="1"/>
  <c r="I1853" i="1"/>
  <c r="G1853" i="1" a="1"/>
  <c r="G1853" i="1" s="1"/>
  <c r="L1851" i="1" a="1"/>
  <c r="L1851" i="1" s="1"/>
  <c r="N1851" i="1" a="1"/>
  <c r="N1851" i="1" s="1"/>
  <c r="K1851" i="1" a="1"/>
  <c r="K1851" i="1"/>
  <c r="H1851" i="1" a="1"/>
  <c r="H1851" i="1" s="1"/>
  <c r="G1851" i="1" a="1"/>
  <c r="G1851" i="1" s="1"/>
  <c r="Q1850" i="1" a="1"/>
  <c r="Q1850" i="1" s="1"/>
  <c r="L1848" i="1" a="1"/>
  <c r="L1848" i="1"/>
  <c r="H1850" i="1" a="1"/>
  <c r="H1850" i="1" s="1"/>
  <c r="F1848" i="1" a="1"/>
  <c r="F1848" i="1" s="1"/>
  <c r="K1850" i="1" a="1"/>
  <c r="K1850" i="1" s="1"/>
  <c r="J1848" i="1" a="1"/>
  <c r="J1848" i="1" s="1"/>
  <c r="O1850" i="1" a="1"/>
  <c r="O1850" i="1"/>
  <c r="P1848" i="1" a="1"/>
  <c r="P1848" i="1" s="1"/>
  <c r="Q1851" i="1" a="1"/>
  <c r="Q1851" i="1" s="1"/>
  <c r="G1850" i="1" a="1"/>
  <c r="G1850" i="1"/>
  <c r="J1851" i="1" a="1"/>
  <c r="J1851" i="1"/>
  <c r="J1850" i="1" a="1"/>
  <c r="J1850" i="1"/>
  <c r="K1848" i="1" a="1"/>
  <c r="K1848" i="1" s="1"/>
  <c r="I1850" i="1" a="1"/>
  <c r="I1850" i="1" s="1"/>
  <c r="I1848" i="1" a="1"/>
  <c r="I1848" i="1" s="1"/>
  <c r="J1853" i="1" a="1"/>
  <c r="J1853" i="1" s="1"/>
  <c r="H1853" i="1" a="1"/>
  <c r="H1853" i="1" s="1"/>
  <c r="F1853" i="1" a="1"/>
  <c r="F1853" i="1" s="1"/>
  <c r="F1851" i="1" a="1"/>
  <c r="F1851" i="1" s="1"/>
  <c r="P1851" i="1" a="1"/>
  <c r="P1851" i="1" s="1"/>
  <c r="O1851" i="1" a="1"/>
  <c r="O1851" i="1" s="1"/>
  <c r="I1851" i="1" a="1"/>
  <c r="I1851" i="1"/>
  <c r="M1851" i="1" a="1"/>
  <c r="M1851" i="1" s="1"/>
  <c r="P1850" i="1" a="1"/>
  <c r="P1850" i="1" s="1"/>
  <c r="L1850" i="1" a="1"/>
  <c r="L1850" i="1" s="1"/>
  <c r="Q1848" i="1" a="1"/>
  <c r="Q1848" i="1" s="1"/>
  <c r="O1848" i="1" a="1"/>
  <c r="O1848" i="1" s="1"/>
  <c r="P1845" i="1" a="1"/>
  <c r="P1845" i="1"/>
  <c r="O1842" i="1" a="1"/>
  <c r="O1842" i="1"/>
  <c r="H1842" i="1" a="1"/>
  <c r="H1842" i="1"/>
  <c r="N1842" i="1" a="1"/>
  <c r="N1842" i="1" s="1"/>
  <c r="J1842" i="1" a="1"/>
  <c r="J1842" i="1" s="1"/>
  <c r="P1840" i="1" a="1"/>
  <c r="P1840" i="1" s="1"/>
  <c r="L1846" i="1" a="1"/>
  <c r="L1846" i="1" s="1"/>
  <c r="K1846" i="1" a="1"/>
  <c r="K1846" i="1" s="1"/>
  <c r="G1842" i="1" a="1"/>
  <c r="G1842" i="1" s="1"/>
  <c r="L1845" i="1" a="1"/>
  <c r="L1845" i="1" s="1"/>
  <c r="Q1846" i="1" a="1"/>
  <c r="Q1846" i="1" s="1"/>
  <c r="P1846" i="1" a="1"/>
  <c r="P1846" i="1" s="1"/>
  <c r="O1846" i="1" a="1"/>
  <c r="O1846" i="1"/>
  <c r="N1846" i="1" a="1"/>
  <c r="N1846" i="1" s="1"/>
  <c r="M1846" i="1" a="1"/>
  <c r="M1846" i="1"/>
  <c r="O1845" i="1" a="1"/>
  <c r="O1845" i="1"/>
  <c r="I1842" i="1" a="1"/>
  <c r="I1842" i="1" s="1"/>
  <c r="F1842" i="1" a="1"/>
  <c r="F1842" i="1" s="1"/>
  <c r="H1846" i="1" a="1"/>
  <c r="H1846" i="1"/>
  <c r="K1845" i="1" a="1"/>
  <c r="K1845" i="1"/>
  <c r="P1842" i="1" a="1"/>
  <c r="P1842" i="1"/>
  <c r="O1840" i="1" a="1"/>
  <c r="O1840" i="1" s="1"/>
  <c r="I1845" i="1" a="1"/>
  <c r="I1845" i="1"/>
  <c r="F1845" i="1" a="1"/>
  <c r="F1845" i="1"/>
  <c r="G1845" i="1" a="1"/>
  <c r="G1845" i="1"/>
  <c r="L1842" i="1" a="1"/>
  <c r="L1842" i="1" s="1"/>
  <c r="N1845" i="1" a="1"/>
  <c r="N1845" i="1" s="1"/>
  <c r="K1842" i="1" a="1"/>
  <c r="K1842" i="1" s="1"/>
  <c r="J1846" i="1" a="1"/>
  <c r="J1846" i="1"/>
  <c r="M1845" i="1" a="1"/>
  <c r="M1845" i="1"/>
  <c r="Q1842" i="1" a="1"/>
  <c r="Q1842" i="1" s="1"/>
  <c r="I1846" i="1" a="1"/>
  <c r="I1846" i="1"/>
  <c r="Q1840" i="1" a="1"/>
  <c r="Q1840" i="1" s="1"/>
  <c r="G1846" i="1" a="1"/>
  <c r="G1846" i="1" s="1"/>
  <c r="F1846" i="1" a="1"/>
  <c r="F1846" i="1"/>
  <c r="Q1845" i="1" a="1"/>
  <c r="Q1845" i="1"/>
  <c r="M1842" i="1" a="1"/>
  <c r="M1842" i="1"/>
  <c r="H1845" i="1" a="1"/>
  <c r="H1845" i="1" s="1"/>
  <c r="J1845" i="1" a="1"/>
  <c r="J1845" i="1" s="1"/>
  <c r="J1832" i="1" a="1"/>
  <c r="J1832" i="1" s="1"/>
  <c r="K1834" i="1" a="1"/>
  <c r="K1834" i="1" s="1"/>
  <c r="L1832" i="1" a="1"/>
  <c r="L1832" i="1" s="1"/>
  <c r="J1834" i="1" a="1"/>
  <c r="J1834" i="1" s="1"/>
  <c r="M1832" i="1" a="1"/>
  <c r="M1832" i="1"/>
  <c r="I1836" i="1" a="1"/>
  <c r="I1836" i="1" s="1"/>
  <c r="P1832" i="1" a="1"/>
  <c r="P1832" i="1"/>
  <c r="K1838" i="1" a="1"/>
  <c r="K1838" i="1"/>
  <c r="P1836" i="1" a="1"/>
  <c r="P1836" i="1" s="1"/>
  <c r="J1838" i="1" a="1"/>
  <c r="J1838" i="1" s="1"/>
  <c r="I1838" i="1" a="1"/>
  <c r="I1838" i="1" s="1"/>
  <c r="I1834" i="1" a="1"/>
  <c r="I1834" i="1" s="1"/>
  <c r="O1838" i="1" a="1"/>
  <c r="O1838" i="1" s="1"/>
  <c r="N1834" i="1" a="1"/>
  <c r="N1834" i="1"/>
  <c r="L1834" i="1" a="1"/>
  <c r="L1834" i="1" s="1"/>
  <c r="Q1832" i="1" a="1"/>
  <c r="Q1832" i="1" s="1"/>
  <c r="L1840" i="1" a="1"/>
  <c r="L1840" i="1" s="1"/>
  <c r="K1840" i="1" a="1"/>
  <c r="K1840" i="1"/>
  <c r="J1840" i="1" a="1"/>
  <c r="J1840" i="1"/>
  <c r="P1838" i="1" a="1"/>
  <c r="P1838" i="1"/>
  <c r="L1838" i="1" a="1"/>
  <c r="L1838" i="1"/>
  <c r="M1834" i="1" a="1"/>
  <c r="M1834" i="1" s="1"/>
  <c r="F1838" i="1" a="1"/>
  <c r="F1838" i="1" s="1"/>
  <c r="H1836" i="1" a="1"/>
  <c r="H1836" i="1"/>
  <c r="O1836" i="1" a="1"/>
  <c r="O1836" i="1"/>
  <c r="N1836" i="1" a="1"/>
  <c r="N1836" i="1"/>
  <c r="G1834" i="1" a="1"/>
  <c r="G1834" i="1"/>
  <c r="O1832" i="1" a="1"/>
  <c r="O1832" i="1"/>
  <c r="N1832" i="1" a="1"/>
  <c r="N1832" i="1" s="1"/>
  <c r="L1836" i="1" a="1"/>
  <c r="L1836" i="1" s="1"/>
  <c r="Q1834" i="1" a="1"/>
  <c r="Q1834" i="1" s="1"/>
  <c r="N1840" i="1" a="1"/>
  <c r="N1840" i="1" s="1"/>
  <c r="M1840" i="1" a="1"/>
  <c r="M1840" i="1" s="1"/>
  <c r="I1840" i="1" a="1"/>
  <c r="I1840" i="1" s="1"/>
  <c r="H1840" i="1" a="1"/>
  <c r="H1840" i="1" s="1"/>
  <c r="G1840" i="1" a="1"/>
  <c r="G1840" i="1"/>
  <c r="K1832" i="1" a="1"/>
  <c r="K1832" i="1"/>
  <c r="F1840" i="1" a="1"/>
  <c r="F1840" i="1"/>
  <c r="Q1836" i="1" a="1"/>
  <c r="Q1836" i="1" s="1"/>
  <c r="G1836" i="1" a="1"/>
  <c r="G1836" i="1" s="1"/>
  <c r="M1838" i="1" a="1"/>
  <c r="M1838" i="1"/>
  <c r="F1836" i="1" a="1"/>
  <c r="F1836" i="1"/>
  <c r="N1838" i="1" a="1"/>
  <c r="N1838" i="1"/>
  <c r="Q1838" i="1" a="1"/>
  <c r="Q1838" i="1"/>
  <c r="H1838" i="1" a="1"/>
  <c r="H1838" i="1" s="1"/>
  <c r="G1838" i="1" a="1"/>
  <c r="G1838" i="1" s="1"/>
  <c r="F1834" i="1" a="1"/>
  <c r="F1834" i="1"/>
  <c r="H1834" i="1" a="1"/>
  <c r="H1834" i="1"/>
  <c r="M1836" i="1" a="1"/>
  <c r="M1836" i="1" s="1"/>
  <c r="O1834" i="1" a="1"/>
  <c r="O1834" i="1" s="1"/>
  <c r="K1836" i="1" a="1"/>
  <c r="K1836" i="1"/>
  <c r="J1836" i="1" a="1"/>
  <c r="J1836" i="1"/>
  <c r="P1834" i="1" a="1"/>
  <c r="P1834" i="1"/>
  <c r="Q1900" i="1" a="1"/>
  <c r="Q1900" i="1"/>
  <c r="H1900" i="1" a="1"/>
  <c r="H1900" i="1" s="1"/>
  <c r="P1902" i="1" a="1"/>
  <c r="P1902" i="1" s="1"/>
  <c r="N1902" i="1" a="1"/>
  <c r="N1902" i="1"/>
  <c r="N1898" i="1" a="1"/>
  <c r="N1898" i="1"/>
  <c r="K1898" i="1" a="1"/>
  <c r="K1898" i="1"/>
  <c r="G1900" i="1" a="1"/>
  <c r="G1900" i="1" s="1"/>
  <c r="P1900" i="1" a="1"/>
  <c r="P1900" i="1"/>
  <c r="K1900" i="1" a="1"/>
  <c r="K1900" i="1"/>
  <c r="Q1898" i="1" a="1"/>
  <c r="Q1898" i="1"/>
  <c r="J1900" i="1" a="1"/>
  <c r="J1900" i="1"/>
  <c r="M1898" i="1" a="1"/>
  <c r="M1898" i="1"/>
  <c r="M1896" i="1" a="1"/>
  <c r="M1896" i="1" s="1"/>
  <c r="J1902" i="1" a="1"/>
  <c r="J1902" i="1"/>
  <c r="O1900" i="1" a="1"/>
  <c r="O1900" i="1" s="1"/>
  <c r="N1896" i="1" a="1"/>
  <c r="N1896" i="1" s="1"/>
  <c r="M1900" i="1" a="1"/>
  <c r="M1900" i="1"/>
  <c r="G1902" i="1" a="1"/>
  <c r="G1902" i="1"/>
  <c r="N1900" i="1" a="1"/>
  <c r="N1900" i="1" s="1"/>
  <c r="L1900" i="1" a="1"/>
  <c r="L1900" i="1"/>
  <c r="I1900" i="1" a="1"/>
  <c r="I1900" i="1" s="1"/>
  <c r="F1898" i="1" a="1"/>
  <c r="F1898" i="1"/>
  <c r="O1896" i="1" a="1"/>
  <c r="O1896" i="1" s="1"/>
  <c r="I1898" i="1" a="1"/>
  <c r="I1898" i="1" s="1"/>
  <c r="P1896" i="1" a="1"/>
  <c r="P1896" i="1" s="1"/>
  <c r="L1902" i="1" a="1"/>
  <c r="L1902" i="1" s="1"/>
  <c r="O1898" i="1" a="1"/>
  <c r="O1898" i="1" s="1"/>
  <c r="F1902" i="1" a="1"/>
  <c r="F1902" i="1"/>
  <c r="Q1902" i="1" a="1"/>
  <c r="Q1902" i="1" s="1"/>
  <c r="H1898" i="1" a="1"/>
  <c r="H1898" i="1" s="1"/>
  <c r="L1896" i="1" a="1"/>
  <c r="L1896" i="1"/>
  <c r="H1902" i="1" a="1"/>
  <c r="H1902" i="1"/>
  <c r="F1900" i="1" a="1"/>
  <c r="F1900" i="1" s="1"/>
  <c r="G1898" i="1" a="1"/>
  <c r="G1898" i="1" s="1"/>
  <c r="Q1896" i="1" a="1"/>
  <c r="Q1896" i="1" s="1"/>
  <c r="J1898" i="1" a="1"/>
  <c r="J1898" i="1" s="1"/>
  <c r="K1902" i="1" a="1"/>
  <c r="K1902" i="1" s="1"/>
  <c r="P1898" i="1" a="1"/>
  <c r="P1898" i="1"/>
  <c r="M1902" i="1" a="1"/>
  <c r="M1902" i="1"/>
  <c r="I1902" i="1" a="1"/>
  <c r="I1902" i="1"/>
  <c r="L1898" i="1" a="1"/>
  <c r="L1898" i="1"/>
  <c r="O1902" i="1" a="1"/>
  <c r="O1902" i="1"/>
  <c r="Q1892" i="1" a="1"/>
  <c r="Q1892" i="1" s="1"/>
  <c r="I1894" i="1" a="1"/>
  <c r="I1894" i="1"/>
  <c r="F1890" i="1" a="1"/>
  <c r="F1890" i="1"/>
  <c r="I1893" i="1" a="1"/>
  <c r="I1893" i="1" s="1"/>
  <c r="N1893" i="1" a="1"/>
  <c r="N1893" i="1" s="1"/>
  <c r="H1890" i="1" a="1"/>
  <c r="H1890" i="1"/>
  <c r="K1896" i="1" a="1"/>
  <c r="K1896" i="1" s="1"/>
  <c r="J1896" i="1" a="1"/>
  <c r="J1896" i="1"/>
  <c r="I1896" i="1" a="1"/>
  <c r="I1896" i="1" s="1"/>
  <c r="H1896" i="1" a="1"/>
  <c r="H1896" i="1" s="1"/>
  <c r="G1896" i="1" a="1"/>
  <c r="G1896" i="1" s="1"/>
  <c r="F1896" i="1" a="1"/>
  <c r="F1896" i="1" s="1"/>
  <c r="Q1893" i="1" a="1"/>
  <c r="Q1893" i="1" s="1"/>
  <c r="Q1894" i="1" a="1"/>
  <c r="Q1894" i="1"/>
  <c r="O1894" i="1" a="1"/>
  <c r="O1894" i="1"/>
  <c r="L1893" i="1" a="1"/>
  <c r="L1893" i="1"/>
  <c r="G1893" i="1" a="1"/>
  <c r="G1893" i="1"/>
  <c r="M1890" i="1" a="1"/>
  <c r="M1890" i="1"/>
  <c r="I1892" i="1" a="1"/>
  <c r="I1892" i="1" s="1"/>
  <c r="P1894" i="1" a="1"/>
  <c r="P1894" i="1"/>
  <c r="F1893" i="1" a="1"/>
  <c r="F1893" i="1" s="1"/>
  <c r="P1892" i="1" a="1"/>
  <c r="P1892" i="1" s="1"/>
  <c r="H1892" i="1" a="1"/>
  <c r="H1892" i="1"/>
  <c r="M1894" i="1" a="1"/>
  <c r="M1894" i="1"/>
  <c r="N1892" i="1" a="1"/>
  <c r="N1892" i="1"/>
  <c r="L1892" i="1" a="1"/>
  <c r="L1892" i="1"/>
  <c r="O1890" i="1" a="1"/>
  <c r="O1890" i="1"/>
  <c r="J1894" i="1" a="1"/>
  <c r="J1894" i="1"/>
  <c r="M1893" i="1" a="1"/>
  <c r="M1893" i="1" s="1"/>
  <c r="K1893" i="1" a="1"/>
  <c r="K1893" i="1"/>
  <c r="N1894" i="1" a="1"/>
  <c r="N1894" i="1"/>
  <c r="L1894" i="1" a="1"/>
  <c r="L1894" i="1" s="1"/>
  <c r="K1894" i="1" a="1"/>
  <c r="K1894" i="1"/>
  <c r="H1894" i="1" a="1"/>
  <c r="H1894" i="1"/>
  <c r="G1894" i="1" a="1"/>
  <c r="G1894" i="1" s="1"/>
  <c r="F1894" i="1" a="1"/>
  <c r="F1894" i="1"/>
  <c r="K1892" i="1" a="1"/>
  <c r="K1892" i="1" s="1"/>
  <c r="G1890" i="1" a="1"/>
  <c r="G1890" i="1" s="1"/>
  <c r="P1893" i="1" a="1"/>
  <c r="P1893" i="1" s="1"/>
  <c r="O1893" i="1" a="1"/>
  <c r="O1893" i="1" s="1"/>
  <c r="J1893" i="1" a="1"/>
  <c r="J1893" i="1" s="1"/>
  <c r="H1893" i="1" a="1"/>
  <c r="H1893" i="1" s="1"/>
  <c r="Q1890" i="1" a="1"/>
  <c r="Q1890" i="1" s="1"/>
  <c r="M1892" i="1" a="1"/>
  <c r="M1892" i="1" s="1"/>
  <c r="F1892" i="1" a="1"/>
  <c r="F1892" i="1"/>
  <c r="N1890" i="1" a="1"/>
  <c r="N1890" i="1" s="1"/>
  <c r="G1892" i="1" a="1"/>
  <c r="G1892" i="1"/>
  <c r="K1890" i="1" a="1"/>
  <c r="K1890" i="1"/>
  <c r="I1890" i="1" a="1"/>
  <c r="I1890" i="1" s="1"/>
  <c r="J1892" i="1" a="1"/>
  <c r="J1892" i="1" s="1"/>
  <c r="J1890" i="1" a="1"/>
  <c r="J1890" i="1"/>
  <c r="O1892" i="1" a="1"/>
  <c r="O1892" i="1" s="1"/>
  <c r="L1890" i="1" a="1"/>
  <c r="L1890" i="1" s="1"/>
  <c r="P1890" i="1" a="1"/>
  <c r="P1890" i="1"/>
  <c r="K1887" i="1" a="1"/>
  <c r="K1887" i="1"/>
  <c r="G1888" i="1" a="1"/>
  <c r="G1888" i="1"/>
  <c r="F1888" i="1" a="1"/>
  <c r="F1888" i="1"/>
  <c r="P1884" i="1" a="1"/>
  <c r="P1884" i="1"/>
  <c r="N1887" i="1" a="1"/>
  <c r="N1887" i="1"/>
  <c r="Q1882" i="1" a="1"/>
  <c r="Q1882" i="1" s="1"/>
  <c r="M1887" i="1" a="1"/>
  <c r="M1887" i="1" s="1"/>
  <c r="H1882" i="1" a="1"/>
  <c r="H1882" i="1" s="1"/>
  <c r="G1882" i="1" a="1"/>
  <c r="G1882" i="1" s="1"/>
  <c r="O1887" i="1" a="1"/>
  <c r="O1887" i="1" s="1"/>
  <c r="L1888" i="1" a="1"/>
  <c r="L1888" i="1"/>
  <c r="K1888" i="1" a="1"/>
  <c r="K1888" i="1"/>
  <c r="H1887" i="1" a="1"/>
  <c r="H1887" i="1"/>
  <c r="H1888" i="1" a="1"/>
  <c r="H1888" i="1" s="1"/>
  <c r="P1887" i="1" a="1"/>
  <c r="P1887" i="1" s="1"/>
  <c r="M1882" i="1" a="1"/>
  <c r="M1882" i="1" s="1"/>
  <c r="G1887" i="1" a="1"/>
  <c r="G1887" i="1" s="1"/>
  <c r="M1884" i="1" a="1"/>
  <c r="M1884" i="1"/>
  <c r="F1884" i="1" a="1"/>
  <c r="F1884" i="1"/>
  <c r="N1882" i="1" a="1"/>
  <c r="N1882" i="1" s="1"/>
  <c r="L1884" i="1" a="1"/>
  <c r="L1884" i="1" s="1"/>
  <c r="O1882" i="1" a="1"/>
  <c r="O1882" i="1" s="1"/>
  <c r="I1882" i="1" a="1"/>
  <c r="I1882" i="1" s="1"/>
  <c r="Q1880" i="1" a="1"/>
  <c r="Q1880" i="1" s="1"/>
  <c r="O1884" i="1" a="1"/>
  <c r="O1884" i="1" s="1"/>
  <c r="J1884" i="1" a="1"/>
  <c r="J1884" i="1"/>
  <c r="I1884" i="1" a="1"/>
  <c r="I1884" i="1"/>
  <c r="Q1887" i="1" a="1"/>
  <c r="Q1887" i="1" s="1"/>
  <c r="L1887" i="1" a="1"/>
  <c r="L1887" i="1"/>
  <c r="H1884" i="1" a="1"/>
  <c r="H1884" i="1"/>
  <c r="N1888" i="1" a="1"/>
  <c r="N1888" i="1"/>
  <c r="G1884" i="1" a="1"/>
  <c r="G1884" i="1"/>
  <c r="K1884" i="1" a="1"/>
  <c r="K1884" i="1" s="1"/>
  <c r="J1888" i="1" a="1"/>
  <c r="J1888" i="1"/>
  <c r="I1888" i="1" a="1"/>
  <c r="I1888" i="1" s="1"/>
  <c r="P1882" i="1" a="1"/>
  <c r="P1882" i="1"/>
  <c r="F1882" i="1" a="1"/>
  <c r="F1882" i="1" s="1"/>
  <c r="I1887" i="1" a="1"/>
  <c r="I1887" i="1"/>
  <c r="Q1884" i="1" a="1"/>
  <c r="Q1884" i="1"/>
  <c r="N1884" i="1" a="1"/>
  <c r="N1884" i="1"/>
  <c r="J1887" i="1" a="1"/>
  <c r="J1887" i="1" s="1"/>
  <c r="Q1888" i="1" a="1"/>
  <c r="Q1888" i="1"/>
  <c r="P1888" i="1" a="1"/>
  <c r="P1888" i="1" s="1"/>
  <c r="J1882" i="1" a="1"/>
  <c r="J1882" i="1" s="1"/>
  <c r="O1888" i="1" a="1"/>
  <c r="O1888" i="1" s="1"/>
  <c r="F1887" i="1" a="1"/>
  <c r="F1887" i="1" s="1"/>
  <c r="L1882" i="1" a="1"/>
  <c r="L1882" i="1" s="1"/>
  <c r="M1888" i="1" a="1"/>
  <c r="M1888" i="1" s="1"/>
  <c r="K1882" i="1" a="1"/>
  <c r="K1882" i="1"/>
  <c r="L1876" i="1" a="1"/>
  <c r="L1876" i="1"/>
  <c r="H1872" i="1" a="1"/>
  <c r="H1872" i="1" s="1"/>
  <c r="G1876" i="1" a="1"/>
  <c r="G1876" i="1"/>
  <c r="K1874" i="1" a="1"/>
  <c r="K1874" i="1"/>
  <c r="P1874" i="1" a="1"/>
  <c r="P1874" i="1" s="1"/>
  <c r="F1874" i="1" a="1"/>
  <c r="F1874" i="1" s="1"/>
  <c r="P1872" i="1" a="1"/>
  <c r="P1872" i="1" s="1"/>
  <c r="N1872" i="1" a="1"/>
  <c r="N1872" i="1" s="1"/>
  <c r="Q1871" i="1" a="1"/>
  <c r="Q1871" i="1"/>
  <c r="F1876" i="1" a="1"/>
  <c r="F1876" i="1"/>
  <c r="Q1874" i="1" a="1"/>
  <c r="Q1874" i="1"/>
  <c r="J1874" i="1" a="1"/>
  <c r="J1874" i="1"/>
  <c r="G1872" i="1" a="1"/>
  <c r="G1872" i="1"/>
  <c r="N1876" i="1" a="1"/>
  <c r="N1876" i="1"/>
  <c r="J1872" i="1" a="1"/>
  <c r="J1872" i="1"/>
  <c r="P1880" i="1" a="1"/>
  <c r="P1880" i="1" s="1"/>
  <c r="O1880" i="1" a="1"/>
  <c r="O1880" i="1"/>
  <c r="N1880" i="1" a="1"/>
  <c r="N1880" i="1"/>
  <c r="P1878" i="1" a="1"/>
  <c r="P1878" i="1"/>
  <c r="I1878" i="1" a="1"/>
  <c r="I1878" i="1"/>
  <c r="J1876" i="1" a="1"/>
  <c r="J1876" i="1"/>
  <c r="N1874" i="1" a="1"/>
  <c r="N1874" i="1"/>
  <c r="G1880" i="1" a="1"/>
  <c r="G1880" i="1" s="1"/>
  <c r="F1880" i="1" a="1"/>
  <c r="F1880" i="1"/>
  <c r="K1872" i="1" a="1"/>
  <c r="K1872" i="1" s="1"/>
  <c r="J1878" i="1" a="1"/>
  <c r="J1878" i="1" s="1"/>
  <c r="H1878" i="1" a="1"/>
  <c r="H1878" i="1" s="1"/>
  <c r="M1876" i="1" a="1"/>
  <c r="M1876" i="1" s="1"/>
  <c r="K1876" i="1" a="1"/>
  <c r="K1876" i="1"/>
  <c r="I1876" i="1" a="1"/>
  <c r="I1876" i="1" s="1"/>
  <c r="I1872" i="1" a="1"/>
  <c r="I1872" i="1"/>
  <c r="O1874" i="1" a="1"/>
  <c r="O1874" i="1" s="1"/>
  <c r="M1874" i="1" a="1"/>
  <c r="M1874" i="1" s="1"/>
  <c r="G1878" i="1" a="1"/>
  <c r="G1878" i="1"/>
  <c r="M1880" i="1" a="1"/>
  <c r="M1880" i="1"/>
  <c r="L1880" i="1" a="1"/>
  <c r="L1880" i="1"/>
  <c r="O1876" i="1" a="1"/>
  <c r="O1876" i="1"/>
  <c r="L1872" i="1" a="1"/>
  <c r="L1872" i="1"/>
  <c r="F1872" i="1" a="1"/>
  <c r="F1872" i="1" s="1"/>
  <c r="K1880" i="1" a="1"/>
  <c r="K1880" i="1"/>
  <c r="J1880" i="1" a="1"/>
  <c r="J1880" i="1"/>
  <c r="Q1876" i="1" a="1"/>
  <c r="Q1876" i="1"/>
  <c r="I1880" i="1" a="1"/>
  <c r="I1880" i="1" s="1"/>
  <c r="H1880" i="1" a="1"/>
  <c r="H1880" i="1" s="1"/>
  <c r="H1876" i="1" a="1"/>
  <c r="H1876" i="1"/>
  <c r="L1874" i="1" a="1"/>
  <c r="L1874" i="1"/>
  <c r="Q1878" i="1" a="1"/>
  <c r="Q1878" i="1"/>
  <c r="N1878" i="1" a="1"/>
  <c r="N1878" i="1"/>
  <c r="M1878" i="1" a="1"/>
  <c r="M1878" i="1"/>
  <c r="L1878" i="1" a="1"/>
  <c r="L1878" i="1"/>
  <c r="O1872" i="1" a="1"/>
  <c r="O1872" i="1"/>
  <c r="P1876" i="1" a="1"/>
  <c r="P1876" i="1" s="1"/>
  <c r="F1878" i="1" a="1"/>
  <c r="F1878" i="1"/>
  <c r="Q1872" i="1" a="1"/>
  <c r="Q1872" i="1" s="1"/>
  <c r="O1878" i="1" a="1"/>
  <c r="O1878" i="1" s="1"/>
  <c r="H1874" i="1" a="1"/>
  <c r="H1874" i="1" s="1"/>
  <c r="K1878" i="1" a="1"/>
  <c r="K1878" i="1"/>
  <c r="M1872" i="1" a="1"/>
  <c r="M1872" i="1" s="1"/>
  <c r="I1874" i="1" a="1"/>
  <c r="I1874" i="1"/>
  <c r="G1874" i="1" a="1"/>
  <c r="G1874" i="1"/>
  <c r="G1829" i="1" a="1"/>
  <c r="G1829" i="1"/>
  <c r="K1827" i="1" a="1"/>
  <c r="K1827" i="1"/>
  <c r="F1827" i="1" a="1"/>
  <c r="F1827" i="1"/>
  <c r="Q1829" i="1" a="1"/>
  <c r="Q1829" i="1" s="1"/>
  <c r="N1831" i="1" a="1"/>
  <c r="N1831" i="1" s="1"/>
  <c r="M1831" i="1" a="1"/>
  <c r="M1831" i="1"/>
  <c r="N1829" i="1" a="1"/>
  <c r="N1829" i="1"/>
  <c r="I1831" i="1" a="1"/>
  <c r="I1831" i="1"/>
  <c r="F1831" i="1" a="1"/>
  <c r="F1831" i="1"/>
  <c r="M1827" i="1" a="1"/>
  <c r="M1827" i="1"/>
  <c r="K1829" i="1" a="1"/>
  <c r="K1829" i="1"/>
  <c r="Q1827" i="1" a="1"/>
  <c r="Q1827" i="1" s="1"/>
  <c r="I1829" i="1" a="1"/>
  <c r="I1829" i="1"/>
  <c r="I1827" i="1" a="1"/>
  <c r="I1827" i="1" s="1"/>
  <c r="F1829" i="1" a="1"/>
  <c r="F1829" i="1" s="1"/>
  <c r="O1827" i="1" a="1"/>
  <c r="O1827" i="1"/>
  <c r="I1832" i="1" a="1"/>
  <c r="I1832" i="1" s="1"/>
  <c r="H1832" i="1" a="1"/>
  <c r="H1832" i="1"/>
  <c r="G1832" i="1" a="1"/>
  <c r="G1832" i="1"/>
  <c r="F1832" i="1" a="1"/>
  <c r="F1832" i="1" s="1"/>
  <c r="Q1831" i="1" a="1"/>
  <c r="Q1831" i="1" s="1"/>
  <c r="P1831" i="1" a="1"/>
  <c r="P1831" i="1"/>
  <c r="O1831" i="1" a="1"/>
  <c r="O1831" i="1" s="1"/>
  <c r="L1831" i="1" a="1"/>
  <c r="L1831" i="1" s="1"/>
  <c r="K1831" i="1" a="1"/>
  <c r="K1831" i="1"/>
  <c r="H1831" i="1" a="1"/>
  <c r="H1831" i="1" s="1"/>
  <c r="J1831" i="1" a="1"/>
  <c r="J1831" i="1" s="1"/>
  <c r="G1831" i="1" a="1"/>
  <c r="G1831" i="1" s="1"/>
  <c r="P1829" i="1" a="1"/>
  <c r="P1829" i="1"/>
  <c r="O1829" i="1" a="1"/>
  <c r="O1829" i="1" s="1"/>
  <c r="G1827" i="1" a="1"/>
  <c r="G1827" i="1" s="1"/>
  <c r="N1827" i="1" a="1"/>
  <c r="N1827" i="1" s="1"/>
  <c r="M1829" i="1" a="1"/>
  <c r="M1829" i="1"/>
  <c r="L1829" i="1" a="1"/>
  <c r="L1829" i="1" s="1"/>
  <c r="J1829" i="1" a="1"/>
  <c r="J1829" i="1"/>
  <c r="H1829" i="1" a="1"/>
  <c r="H1829" i="1"/>
  <c r="L1827" i="1" a="1"/>
  <c r="L1827" i="1"/>
  <c r="P1827" i="1" a="1"/>
  <c r="P1827" i="1"/>
  <c r="H1827" i="1" a="1"/>
  <c r="H1827" i="1"/>
  <c r="J1827" i="1" a="1"/>
  <c r="J1827" i="1" s="1"/>
  <c r="F1826" i="1" a="1"/>
  <c r="F1826" i="1"/>
  <c r="Q1826" i="1" a="1"/>
  <c r="Q1826" i="1" s="1"/>
  <c r="P1826" i="1" a="1"/>
  <c r="P1826" i="1" s="1"/>
  <c r="O1826" i="1" a="1"/>
  <c r="O1826" i="1" s="1"/>
  <c r="N1826" i="1" a="1"/>
  <c r="N1826" i="1"/>
  <c r="M1826" i="1" a="1"/>
  <c r="M1826" i="1"/>
  <c r="L1826" i="1" a="1"/>
  <c r="L1826" i="1" s="1"/>
  <c r="K1826" i="1" a="1"/>
  <c r="K1826" i="1"/>
  <c r="J1826" i="1" a="1"/>
  <c r="J1826" i="1" s="1"/>
  <c r="I1826" i="1" a="1"/>
  <c r="I1826" i="1" s="1"/>
  <c r="H1826" i="1" a="1"/>
  <c r="H1826" i="1" s="1"/>
  <c r="G1826" i="1" a="1"/>
  <c r="G1826" i="1"/>
  <c r="Q856" i="1"/>
  <c r="Q855" i="1" s="1"/>
  <c r="P856" i="1"/>
  <c r="O856" i="1"/>
  <c r="O855" i="1" s="1"/>
  <c r="N856" i="1"/>
  <c r="M856" i="1"/>
  <c r="M855" i="1" s="1"/>
  <c r="L856" i="1"/>
  <c r="L855" i="1" s="1"/>
  <c r="K856" i="1"/>
  <c r="K855" i="1" s="1"/>
  <c r="J856" i="1"/>
  <c r="J855" i="1" s="1"/>
  <c r="I856" i="1"/>
  <c r="I855" i="1" s="1"/>
  <c r="H856" i="1"/>
  <c r="G856" i="1"/>
  <c r="F856" i="1"/>
  <c r="F855" i="1" s="1"/>
  <c r="P855" i="1"/>
  <c r="N855" i="1"/>
  <c r="H855" i="1"/>
  <c r="G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Q787" i="1"/>
  <c r="O787" i="1"/>
  <c r="K787" i="1"/>
  <c r="K786" i="1"/>
  <c r="Q783" i="1"/>
  <c r="O783" i="1"/>
  <c r="M783" i="1"/>
  <c r="L783" i="1"/>
  <c r="K783" i="1"/>
  <c r="J783" i="1"/>
  <c r="I783" i="1"/>
  <c r="G783" i="1"/>
  <c r="F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P779" i="1"/>
  <c r="P783" i="1" s="1"/>
  <c r="O779" i="1"/>
  <c r="O786" i="1" s="1"/>
  <c r="N779" i="1"/>
  <c r="N783" i="1" s="1"/>
  <c r="M779" i="1"/>
  <c r="M786" i="1" s="1"/>
  <c r="M787" i="1" s="1"/>
  <c r="L779" i="1"/>
  <c r="L786" i="1" s="1"/>
  <c r="L787" i="1" s="1"/>
  <c r="G779" i="1"/>
  <c r="G786" i="1" s="1"/>
  <c r="G787" i="1" s="1"/>
  <c r="F779" i="1"/>
  <c r="F786" i="1" s="1"/>
  <c r="F787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Q675" i="1"/>
  <c r="N675" i="1"/>
  <c r="M675" i="1"/>
  <c r="L675" i="1"/>
  <c r="K675" i="1"/>
  <c r="J675" i="1"/>
  <c r="I675" i="1"/>
  <c r="H675" i="1"/>
  <c r="G675" i="1"/>
  <c r="F675" i="1"/>
  <c r="Q674" i="1"/>
  <c r="P674" i="1"/>
  <c r="N674" i="1"/>
  <c r="M674" i="1"/>
  <c r="K674" i="1"/>
  <c r="H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P669" i="1"/>
  <c r="P675" i="1" s="1"/>
  <c r="O669" i="1"/>
  <c r="O675" i="1" s="1"/>
  <c r="N669" i="1"/>
  <c r="M669" i="1"/>
  <c r="L669" i="1"/>
  <c r="K669" i="1"/>
  <c r="J669" i="1"/>
  <c r="I669" i="1"/>
  <c r="H669" i="1"/>
  <c r="G669" i="1"/>
  <c r="F669" i="1"/>
  <c r="Q668" i="1"/>
  <c r="P668" i="1"/>
  <c r="O668" i="1"/>
  <c r="O674" i="1" s="1"/>
  <c r="N668" i="1"/>
  <c r="M668" i="1"/>
  <c r="L668" i="1"/>
  <c r="L674" i="1" s="1"/>
  <c r="K668" i="1"/>
  <c r="J668" i="1"/>
  <c r="J674" i="1" s="1"/>
  <c r="I668" i="1"/>
  <c r="I674" i="1" s="1"/>
  <c r="H668" i="1"/>
  <c r="G668" i="1"/>
  <c r="G674" i="1" s="1"/>
  <c r="F668" i="1"/>
  <c r="F674" i="1" s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P520" i="1"/>
  <c r="H520" i="1"/>
  <c r="Q519" i="1"/>
  <c r="O519" i="1"/>
  <c r="N519" i="1"/>
  <c r="L519" i="1"/>
  <c r="H516" i="1"/>
  <c r="G516" i="1"/>
  <c r="F516" i="1"/>
  <c r="Q515" i="1"/>
  <c r="P515" i="1"/>
  <c r="O515" i="1"/>
  <c r="F513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H504" i="1"/>
  <c r="F478" i="1"/>
  <c r="O475" i="1"/>
  <c r="Q472" i="1"/>
  <c r="O472" i="1"/>
  <c r="M472" i="1"/>
  <c r="K472" i="1"/>
  <c r="F472" i="1"/>
  <c r="L465" i="1"/>
  <c r="K465" i="1"/>
  <c r="I465" i="1"/>
  <c r="H465" i="1"/>
  <c r="G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O437" i="1"/>
  <c r="J437" i="1"/>
  <c r="H420" i="1"/>
  <c r="G420" i="1"/>
  <c r="F420" i="1"/>
  <c r="Q419" i="1"/>
  <c r="P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P400" i="1"/>
  <c r="J400" i="1"/>
  <c r="J520" i="1" s="1"/>
  <c r="I400" i="1"/>
  <c r="I520" i="1" s="1"/>
  <c r="H400" i="1"/>
  <c r="Q399" i="1"/>
  <c r="O399" i="1"/>
  <c r="N399" i="1"/>
  <c r="L399" i="1"/>
  <c r="P398" i="1"/>
  <c r="P439" i="1" s="1"/>
  <c r="O398" i="1"/>
  <c r="O439" i="1" s="1"/>
  <c r="J398" i="1"/>
  <c r="J439" i="1" s="1"/>
  <c r="H398" i="1"/>
  <c r="H439" i="1" s="1"/>
  <c r="G398" i="1"/>
  <c r="G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Q386" i="1"/>
  <c r="Q517" i="1" s="1"/>
  <c r="P386" i="1"/>
  <c r="P517" i="1" s="1"/>
  <c r="O386" i="1"/>
  <c r="O517" i="1" s="1"/>
  <c r="L386" i="1"/>
  <c r="L517" i="1" s="1"/>
  <c r="G385" i="1"/>
  <c r="F385" i="1"/>
  <c r="P384" i="1"/>
  <c r="N384" i="1"/>
  <c r="N515" i="1" s="1"/>
  <c r="M384" i="1"/>
  <c r="M515" i="1" s="1"/>
  <c r="L384" i="1"/>
  <c r="L515" i="1" s="1"/>
  <c r="K384" i="1"/>
  <c r="K515" i="1" s="1"/>
  <c r="H384" i="1"/>
  <c r="H515" i="1" s="1"/>
  <c r="P383" i="1"/>
  <c r="P514" i="1" s="1"/>
  <c r="N383" i="1"/>
  <c r="N514" i="1" s="1"/>
  <c r="M383" i="1"/>
  <c r="M514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H380" i="1"/>
  <c r="H437" i="1" s="1"/>
  <c r="M364" i="1"/>
  <c r="J364" i="1"/>
  <c r="H364" i="1"/>
  <c r="H363" i="1"/>
  <c r="G363" i="1"/>
  <c r="G504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K325" i="1"/>
  <c r="K480" i="1" s="1"/>
  <c r="F325" i="1"/>
  <c r="F480" i="1" s="1"/>
  <c r="M324" i="1"/>
  <c r="M479" i="1" s="1"/>
  <c r="J323" i="1"/>
  <c r="J478" i="1" s="1"/>
  <c r="I323" i="1"/>
  <c r="I478" i="1" s="1"/>
  <c r="H323" i="1"/>
  <c r="H478" i="1" s="1"/>
  <c r="G323" i="1"/>
  <c r="G478" i="1" s="1"/>
  <c r="F323" i="1"/>
  <c r="N322" i="1"/>
  <c r="N477" i="1" s="1"/>
  <c r="M322" i="1"/>
  <c r="M477" i="1" s="1"/>
  <c r="K322" i="1"/>
  <c r="K477" i="1" s="1"/>
  <c r="G322" i="1"/>
  <c r="G477" i="1" s="1"/>
  <c r="O320" i="1"/>
  <c r="J320" i="1"/>
  <c r="J475" i="1" s="1"/>
  <c r="G320" i="1"/>
  <c r="G475" i="1" s="1"/>
  <c r="Q319" i="1"/>
  <c r="Q474" i="1" s="1"/>
  <c r="N319" i="1"/>
  <c r="N474" i="1" s="1"/>
  <c r="M319" i="1"/>
  <c r="M474" i="1" s="1"/>
  <c r="K319" i="1"/>
  <c r="K474" i="1" s="1"/>
  <c r="F318" i="1"/>
  <c r="F473" i="1" s="1"/>
  <c r="O317" i="1"/>
  <c r="M317" i="1"/>
  <c r="K317" i="1"/>
  <c r="J317" i="1"/>
  <c r="J472" i="1" s="1"/>
  <c r="H315" i="1"/>
  <c r="G315" i="1"/>
  <c r="F315" i="1"/>
  <c r="Q314" i="1"/>
  <c r="P314" i="1"/>
  <c r="P419" i="1" s="1"/>
  <c r="H314" i="1"/>
  <c r="H419" i="1" s="1"/>
  <c r="G314" i="1"/>
  <c r="G419" i="1" s="1"/>
  <c r="F314" i="1"/>
  <c r="F419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I301" i="1"/>
  <c r="H301" i="1"/>
  <c r="G301" i="1"/>
  <c r="P300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L129" i="1"/>
  <c r="K129" i="1"/>
  <c r="J129" i="1"/>
  <c r="I129" i="1"/>
  <c r="G129" i="1"/>
  <c r="F129" i="1"/>
  <c r="P128" i="1"/>
  <c r="N128" i="1"/>
  <c r="M128" i="1"/>
  <c r="L128" i="1"/>
  <c r="K128" i="1"/>
  <c r="J128" i="1"/>
  <c r="H128" i="1"/>
  <c r="Q126" i="1"/>
  <c r="P126" i="1"/>
  <c r="O126" i="1"/>
  <c r="M126" i="1"/>
  <c r="L126" i="1"/>
  <c r="K126" i="1"/>
  <c r="J126" i="1"/>
  <c r="I126" i="1"/>
  <c r="G126" i="1"/>
  <c r="F126" i="1"/>
  <c r="P125" i="1"/>
  <c r="G125" i="1"/>
  <c r="Q124" i="1"/>
  <c r="O124" i="1"/>
  <c r="N124" i="1"/>
  <c r="M124" i="1"/>
  <c r="L124" i="1"/>
  <c r="K124" i="1"/>
  <c r="I124" i="1"/>
  <c r="H124" i="1"/>
  <c r="G124" i="1"/>
  <c r="F124" i="1"/>
  <c r="Q123" i="1"/>
  <c r="P123" i="1"/>
  <c r="O123" i="1"/>
  <c r="N123" i="1"/>
  <c r="L123" i="1"/>
  <c r="L122" i="1"/>
  <c r="J122" i="1"/>
  <c r="I122" i="1"/>
  <c r="H122" i="1"/>
  <c r="G122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Q119" i="1"/>
  <c r="P119" i="1"/>
  <c r="O119" i="1"/>
  <c r="L119" i="1"/>
  <c r="K119" i="1"/>
  <c r="J119" i="1"/>
  <c r="I119" i="1"/>
  <c r="H119" i="1"/>
  <c r="G119" i="1"/>
  <c r="F119" i="1"/>
  <c r="P118" i="1"/>
  <c r="F118" i="1"/>
  <c r="N117" i="1"/>
  <c r="G117" i="1"/>
  <c r="F117" i="1"/>
  <c r="Q116" i="1"/>
  <c r="O116" i="1"/>
  <c r="N116" i="1"/>
  <c r="L116" i="1"/>
  <c r="K116" i="1"/>
  <c r="I116" i="1"/>
  <c r="L115" i="1"/>
  <c r="J115" i="1"/>
  <c r="G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N400" i="1" s="1"/>
  <c r="N520" i="1" s="1"/>
  <c r="M290" i="1"/>
  <c r="M400" i="1" s="1"/>
  <c r="M520" i="1" s="1"/>
  <c r="L290" i="1"/>
  <c r="L400" i="1" s="1"/>
  <c r="L520" i="1" s="1"/>
  <c r="K290" i="1"/>
  <c r="K400" i="1" s="1"/>
  <c r="K520" i="1" s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7" i="1"/>
  <c r="P287" i="1"/>
  <c r="O287" i="1"/>
  <c r="N287" i="1"/>
  <c r="M287" i="1"/>
  <c r="M386" i="1" s="1"/>
  <c r="M517" i="1" s="1"/>
  <c r="L287" i="1"/>
  <c r="K287" i="1"/>
  <c r="K386" i="1" s="1"/>
  <c r="K517" i="1" s="1"/>
  <c r="J287" i="1"/>
  <c r="J386" i="1" s="1"/>
  <c r="J517" i="1" s="1"/>
  <c r="I287" i="1"/>
  <c r="H287" i="1"/>
  <c r="H386" i="1" s="1"/>
  <c r="H517" i="1" s="1"/>
  <c r="G287" i="1"/>
  <c r="F287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Q285" i="1"/>
  <c r="P285" i="1"/>
  <c r="O285" i="1"/>
  <c r="N285" i="1"/>
  <c r="M285" i="1"/>
  <c r="L285" i="1"/>
  <c r="K285" i="1"/>
  <c r="J285" i="1"/>
  <c r="I285" i="1"/>
  <c r="I384" i="1" s="1"/>
  <c r="I515" i="1" s="1"/>
  <c r="H285" i="1"/>
  <c r="G285" i="1"/>
  <c r="G384" i="1" s="1"/>
  <c r="G515" i="1" s="1"/>
  <c r="F285" i="1"/>
  <c r="F384" i="1" s="1"/>
  <c r="F515" i="1" s="1"/>
  <c r="P283" i="1"/>
  <c r="P382" i="1" s="1"/>
  <c r="P513" i="1" s="1"/>
  <c r="N283" i="1"/>
  <c r="P274" i="1"/>
  <c r="N274" i="1"/>
  <c r="M274" i="1"/>
  <c r="Q250" i="1"/>
  <c r="P250" i="1"/>
  <c r="O250" i="1"/>
  <c r="N250" i="1"/>
  <c r="M250" i="1"/>
  <c r="L250" i="1"/>
  <c r="L325" i="1" s="1"/>
  <c r="L480" i="1" s="1"/>
  <c r="K250" i="1"/>
  <c r="J250" i="1"/>
  <c r="J325" i="1" s="1"/>
  <c r="J480" i="1" s="1"/>
  <c r="I250" i="1"/>
  <c r="I325" i="1" s="1"/>
  <c r="I480" i="1" s="1"/>
  <c r="H250" i="1"/>
  <c r="H325" i="1" s="1"/>
  <c r="H480" i="1" s="1"/>
  <c r="G250" i="1"/>
  <c r="G325" i="1" s="1"/>
  <c r="G480" i="1" s="1"/>
  <c r="F250" i="1"/>
  <c r="Q249" i="1"/>
  <c r="Q324" i="1" s="1"/>
  <c r="Q479" i="1" s="1"/>
  <c r="P249" i="1"/>
  <c r="O249" i="1"/>
  <c r="N249" i="1"/>
  <c r="M249" i="1"/>
  <c r="L249" i="1"/>
  <c r="K249" i="1"/>
  <c r="K324" i="1" s="1"/>
  <c r="K479" i="1" s="1"/>
  <c r="J249" i="1"/>
  <c r="I249" i="1"/>
  <c r="H249" i="1"/>
  <c r="H324" i="1" s="1"/>
  <c r="H479" i="1" s="1"/>
  <c r="G249" i="1"/>
  <c r="F249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Q247" i="1"/>
  <c r="Q322" i="1" s="1"/>
  <c r="Q477" i="1" s="1"/>
  <c r="P247" i="1"/>
  <c r="P322" i="1" s="1"/>
  <c r="P477" i="1" s="1"/>
  <c r="O247" i="1"/>
  <c r="O322" i="1" s="1"/>
  <c r="O477" i="1" s="1"/>
  <c r="N247" i="1"/>
  <c r="M247" i="1"/>
  <c r="L247" i="1"/>
  <c r="L322" i="1" s="1"/>
  <c r="L477" i="1" s="1"/>
  <c r="K247" i="1"/>
  <c r="J247" i="1"/>
  <c r="I247" i="1"/>
  <c r="H247" i="1"/>
  <c r="H322" i="1" s="1"/>
  <c r="H477" i="1" s="1"/>
  <c r="G247" i="1"/>
  <c r="F247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Q245" i="1"/>
  <c r="P245" i="1"/>
  <c r="P320" i="1" s="1"/>
  <c r="P475" i="1" s="1"/>
  <c r="O245" i="1"/>
  <c r="N245" i="1"/>
  <c r="N320" i="1" s="1"/>
  <c r="N475" i="1" s="1"/>
  <c r="M245" i="1"/>
  <c r="M320" i="1" s="1"/>
  <c r="M475" i="1" s="1"/>
  <c r="L245" i="1"/>
  <c r="L320" i="1" s="1"/>
  <c r="L475" i="1" s="1"/>
  <c r="K245" i="1"/>
  <c r="K320" i="1" s="1"/>
  <c r="K475" i="1" s="1"/>
  <c r="J245" i="1"/>
  <c r="I245" i="1"/>
  <c r="I320" i="1" s="1"/>
  <c r="I475" i="1" s="1"/>
  <c r="H245" i="1"/>
  <c r="H320" i="1" s="1"/>
  <c r="H475" i="1" s="1"/>
  <c r="G245" i="1"/>
  <c r="F245" i="1"/>
  <c r="Q244" i="1"/>
  <c r="P244" i="1"/>
  <c r="P319" i="1" s="1"/>
  <c r="P474" i="1" s="1"/>
  <c r="O244" i="1"/>
  <c r="O319" i="1" s="1"/>
  <c r="O474" i="1" s="1"/>
  <c r="N244" i="1"/>
  <c r="M244" i="1"/>
  <c r="L244" i="1"/>
  <c r="L319" i="1" s="1"/>
  <c r="L474" i="1" s="1"/>
  <c r="K244" i="1"/>
  <c r="J244" i="1"/>
  <c r="I244" i="1"/>
  <c r="H244" i="1"/>
  <c r="G244" i="1"/>
  <c r="F244" i="1"/>
  <c r="Q243" i="1"/>
  <c r="P243" i="1"/>
  <c r="O243" i="1"/>
  <c r="N243" i="1"/>
  <c r="M243" i="1"/>
  <c r="L243" i="1"/>
  <c r="K243" i="1"/>
  <c r="K318" i="1" s="1"/>
  <c r="K473" i="1" s="1"/>
  <c r="J243" i="1"/>
  <c r="J318" i="1" s="1"/>
  <c r="J473" i="1" s="1"/>
  <c r="I243" i="1"/>
  <c r="I318" i="1" s="1"/>
  <c r="I473" i="1" s="1"/>
  <c r="H243" i="1"/>
  <c r="H318" i="1" s="1"/>
  <c r="H473" i="1" s="1"/>
  <c r="G243" i="1"/>
  <c r="G318" i="1" s="1"/>
  <c r="G473" i="1" s="1"/>
  <c r="F243" i="1"/>
  <c r="J241" i="1"/>
  <c r="Q235" i="1"/>
  <c r="P235" i="1"/>
  <c r="O235" i="1"/>
  <c r="N235" i="1"/>
  <c r="M235" i="1"/>
  <c r="L235" i="1"/>
  <c r="L301" i="1" s="1"/>
  <c r="K235" i="1"/>
  <c r="J235" i="1"/>
  <c r="J301" i="1" s="1"/>
  <c r="J465" i="1" s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Q212" i="1" s="1"/>
  <c r="P216" i="1"/>
  <c r="P212" i="1" s="1"/>
  <c r="O216" i="1"/>
  <c r="O212" i="1" s="1"/>
  <c r="N216" i="1"/>
  <c r="N212" i="1" s="1"/>
  <c r="M216" i="1"/>
  <c r="M212" i="1" s="1"/>
  <c r="L216" i="1"/>
  <c r="K216" i="1"/>
  <c r="J216" i="1"/>
  <c r="I216" i="1"/>
  <c r="H216" i="1"/>
  <c r="H212" i="1" s="1"/>
  <c r="G216" i="1"/>
  <c r="F216" i="1"/>
  <c r="F212" i="1" s="1"/>
  <c r="L212" i="1"/>
  <c r="K212" i="1"/>
  <c r="J212" i="1"/>
  <c r="I212" i="1"/>
  <c r="G212" i="1"/>
  <c r="Q209" i="1"/>
  <c r="P209" i="1"/>
  <c r="O209" i="1"/>
  <c r="N209" i="1"/>
  <c r="M209" i="1"/>
  <c r="M398" i="1" s="1"/>
  <c r="M439" i="1" s="1"/>
  <c r="L209" i="1"/>
  <c r="L398" i="1" s="1"/>
  <c r="L439" i="1" s="1"/>
  <c r="K209" i="1"/>
  <c r="J209" i="1"/>
  <c r="I209" i="1"/>
  <c r="H209" i="1"/>
  <c r="G209" i="1"/>
  <c r="F209" i="1"/>
  <c r="F398" i="1" s="1"/>
  <c r="F439" i="1" s="1"/>
  <c r="Q207" i="1"/>
  <c r="P207" i="1"/>
  <c r="O207" i="1"/>
  <c r="N207" i="1"/>
  <c r="M207" i="1"/>
  <c r="L207" i="1"/>
  <c r="K207" i="1"/>
  <c r="J207" i="1"/>
  <c r="J380" i="1" s="1"/>
  <c r="I207" i="1"/>
  <c r="H207" i="1"/>
  <c r="G207" i="1"/>
  <c r="G380" i="1" s="1"/>
  <c r="G437" i="1" s="1"/>
  <c r="F207" i="1"/>
  <c r="I198" i="1"/>
  <c r="F198" i="1"/>
  <c r="Q190" i="1"/>
  <c r="P190" i="1"/>
  <c r="O190" i="1"/>
  <c r="N190" i="1"/>
  <c r="M190" i="1"/>
  <c r="L190" i="1"/>
  <c r="K190" i="1"/>
  <c r="J190" i="1"/>
  <c r="I190" i="1"/>
  <c r="I315" i="1" s="1"/>
  <c r="I420" i="1" s="1"/>
  <c r="H190" i="1"/>
  <c r="G190" i="1"/>
  <c r="F190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Q171" i="1"/>
  <c r="P171" i="1"/>
  <c r="O171" i="1"/>
  <c r="N171" i="1"/>
  <c r="M171" i="1"/>
  <c r="L171" i="1"/>
  <c r="K171" i="1"/>
  <c r="K399" i="1" s="1"/>
  <c r="K519" i="1" s="1"/>
  <c r="J171" i="1"/>
  <c r="J399" i="1" s="1"/>
  <c r="J519" i="1" s="1"/>
  <c r="I171" i="1"/>
  <c r="I399" i="1" s="1"/>
  <c r="I519" i="1" s="1"/>
  <c r="H171" i="1"/>
  <c r="H399" i="1" s="1"/>
  <c r="H519" i="1" s="1"/>
  <c r="G171" i="1"/>
  <c r="G399" i="1" s="1"/>
  <c r="G519" i="1" s="1"/>
  <c r="F171" i="1"/>
  <c r="F399" i="1" s="1"/>
  <c r="F519" i="1" s="1"/>
  <c r="Q170" i="1"/>
  <c r="Q398" i="1" s="1"/>
  <c r="Q439" i="1" s="1"/>
  <c r="P170" i="1"/>
  <c r="O170" i="1"/>
  <c r="N170" i="1"/>
  <c r="N398" i="1" s="1"/>
  <c r="N439" i="1" s="1"/>
  <c r="M170" i="1"/>
  <c r="L170" i="1"/>
  <c r="K170" i="1"/>
  <c r="J170" i="1"/>
  <c r="I170" i="1"/>
  <c r="H170" i="1"/>
  <c r="G170" i="1"/>
  <c r="F170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O158" i="1"/>
  <c r="N158" i="1"/>
  <c r="N386" i="1" s="1"/>
  <c r="N517" i="1" s="1"/>
  <c r="M158" i="1"/>
  <c r="L158" i="1"/>
  <c r="K158" i="1"/>
  <c r="J158" i="1"/>
  <c r="I158" i="1"/>
  <c r="H158" i="1"/>
  <c r="G158" i="1"/>
  <c r="G386" i="1" s="1"/>
  <c r="G517" i="1" s="1"/>
  <c r="F158" i="1"/>
  <c r="F386" i="1" s="1"/>
  <c r="F517" i="1" s="1"/>
  <c r="Q157" i="1"/>
  <c r="Q385" i="1" s="1"/>
  <c r="Q516" i="1" s="1"/>
  <c r="P157" i="1"/>
  <c r="P385" i="1" s="1"/>
  <c r="P516" i="1" s="1"/>
  <c r="O157" i="1"/>
  <c r="O385" i="1" s="1"/>
  <c r="O516" i="1" s="1"/>
  <c r="N157" i="1"/>
  <c r="N385" i="1" s="1"/>
  <c r="N516" i="1" s="1"/>
  <c r="M157" i="1"/>
  <c r="M385" i="1" s="1"/>
  <c r="M516" i="1" s="1"/>
  <c r="L157" i="1"/>
  <c r="L385" i="1" s="1"/>
  <c r="L516" i="1" s="1"/>
  <c r="K157" i="1"/>
  <c r="K385" i="1" s="1"/>
  <c r="K516" i="1" s="1"/>
  <c r="J157" i="1"/>
  <c r="J385" i="1" s="1"/>
  <c r="J516" i="1" s="1"/>
  <c r="I157" i="1"/>
  <c r="I385" i="1" s="1"/>
  <c r="I516" i="1" s="1"/>
  <c r="H157" i="1"/>
  <c r="H385" i="1" s="1"/>
  <c r="G157" i="1"/>
  <c r="F157" i="1"/>
  <c r="Q156" i="1"/>
  <c r="Q384" i="1" s="1"/>
  <c r="P156" i="1"/>
  <c r="O156" i="1"/>
  <c r="O384" i="1" s="1"/>
  <c r="N156" i="1"/>
  <c r="M156" i="1"/>
  <c r="L156" i="1"/>
  <c r="K156" i="1"/>
  <c r="J156" i="1"/>
  <c r="J384" i="1" s="1"/>
  <c r="J515" i="1" s="1"/>
  <c r="I156" i="1"/>
  <c r="H156" i="1"/>
  <c r="G156" i="1"/>
  <c r="F156" i="1"/>
  <c r="Q155" i="1"/>
  <c r="P155" i="1"/>
  <c r="O155" i="1"/>
  <c r="N155" i="1"/>
  <c r="M155" i="1"/>
  <c r="L155" i="1"/>
  <c r="K155" i="1"/>
  <c r="K383" i="1" s="1"/>
  <c r="K514" i="1" s="1"/>
  <c r="J155" i="1"/>
  <c r="J383" i="1" s="1"/>
  <c r="J514" i="1" s="1"/>
  <c r="I155" i="1"/>
  <c r="I383" i="1" s="1"/>
  <c r="I514" i="1" s="1"/>
  <c r="H155" i="1"/>
  <c r="H383" i="1" s="1"/>
  <c r="H514" i="1" s="1"/>
  <c r="G155" i="1"/>
  <c r="F155" i="1"/>
  <c r="F383" i="1" s="1"/>
  <c r="F514" i="1" s="1"/>
  <c r="Q154" i="1"/>
  <c r="P154" i="1"/>
  <c r="O154" i="1"/>
  <c r="N154" i="1"/>
  <c r="M154" i="1"/>
  <c r="L154" i="1"/>
  <c r="K154" i="1"/>
  <c r="J154" i="1"/>
  <c r="I154" i="1"/>
  <c r="H154" i="1"/>
  <c r="G154" i="1"/>
  <c r="F154" i="1"/>
  <c r="F382" i="1" s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Q380" i="1" s="1"/>
  <c r="Q437" i="1" s="1"/>
  <c r="P152" i="1"/>
  <c r="P380" i="1" s="1"/>
  <c r="P437" i="1" s="1"/>
  <c r="O152" i="1"/>
  <c r="O380" i="1" s="1"/>
  <c r="N152" i="1"/>
  <c r="N380" i="1" s="1"/>
  <c r="N437" i="1" s="1"/>
  <c r="M152" i="1"/>
  <c r="M380" i="1" s="1"/>
  <c r="M437" i="1" s="1"/>
  <c r="L152" i="1"/>
  <c r="L380" i="1" s="1"/>
  <c r="L437" i="1" s="1"/>
  <c r="K152" i="1"/>
  <c r="K380" i="1" s="1"/>
  <c r="K437" i="1" s="1"/>
  <c r="J152" i="1"/>
  <c r="I152" i="1"/>
  <c r="H152" i="1"/>
  <c r="G152" i="1"/>
  <c r="F152" i="1"/>
  <c r="Q136" i="1"/>
  <c r="P136" i="1"/>
  <c r="O136" i="1"/>
  <c r="N136" i="1"/>
  <c r="N364" i="1" s="1"/>
  <c r="M136" i="1"/>
  <c r="L136" i="1"/>
  <c r="K136" i="1"/>
  <c r="J136" i="1"/>
  <c r="I136" i="1"/>
  <c r="I364" i="1" s="1"/>
  <c r="H136" i="1"/>
  <c r="G136" i="1"/>
  <c r="G364" i="1" s="1"/>
  <c r="F136" i="1"/>
  <c r="Q135" i="1"/>
  <c r="Q363" i="1" s="1"/>
  <c r="Q504" i="1" s="1"/>
  <c r="P135" i="1"/>
  <c r="P130" i="1" s="1"/>
  <c r="O135" i="1"/>
  <c r="O363" i="1" s="1"/>
  <c r="O504" i="1" s="1"/>
  <c r="N135" i="1"/>
  <c r="N363" i="1" s="1"/>
  <c r="N504" i="1" s="1"/>
  <c r="M135" i="1"/>
  <c r="M363" i="1" s="1"/>
  <c r="M504" i="1" s="1"/>
  <c r="L135" i="1"/>
  <c r="K135" i="1"/>
  <c r="J135" i="1"/>
  <c r="J363" i="1" s="1"/>
  <c r="J504" i="1" s="1"/>
  <c r="I135" i="1"/>
  <c r="H135" i="1"/>
  <c r="G135" i="1"/>
  <c r="F135" i="1"/>
  <c r="Q134" i="1"/>
  <c r="P134" i="1"/>
  <c r="O134" i="1"/>
  <c r="N134" i="1"/>
  <c r="N362" i="1" s="1"/>
  <c r="N429" i="1" s="1"/>
  <c r="M134" i="1"/>
  <c r="L134" i="1"/>
  <c r="K134" i="1"/>
  <c r="J134" i="1"/>
  <c r="I134" i="1"/>
  <c r="H134" i="1"/>
  <c r="H362" i="1" s="1"/>
  <c r="H429" i="1" s="1"/>
  <c r="G134" i="1"/>
  <c r="F134" i="1"/>
  <c r="Q133" i="1"/>
  <c r="P133" i="1"/>
  <c r="O133" i="1"/>
  <c r="O140" i="1" s="1" a="1"/>
  <c r="O140" i="1" s="1"/>
  <c r="N133" i="1"/>
  <c r="N361" i="1" s="1"/>
  <c r="N428" i="1" s="1"/>
  <c r="M133" i="1"/>
  <c r="M140" i="1" s="1" a="1"/>
  <c r="M140" i="1" s="1"/>
  <c r="L133" i="1"/>
  <c r="L140" i="1" s="1" a="1"/>
  <c r="L140" i="1" s="1"/>
  <c r="K133" i="1"/>
  <c r="J133" i="1"/>
  <c r="J361" i="1" s="1"/>
  <c r="J428" i="1" s="1"/>
  <c r="I133" i="1"/>
  <c r="I361" i="1" s="1"/>
  <c r="I428" i="1" s="1"/>
  <c r="H133" i="1"/>
  <c r="G133" i="1"/>
  <c r="F133" i="1"/>
  <c r="F140" i="1" s="1" a="1"/>
  <c r="F140" i="1" s="1"/>
  <c r="Q132" i="1"/>
  <c r="Q139" i="1" s="1" a="1"/>
  <c r="Q139" i="1" s="1"/>
  <c r="P132" i="1"/>
  <c r="O132" i="1"/>
  <c r="O139" i="1" s="1" a="1"/>
  <c r="O139" i="1" s="1"/>
  <c r="N132" i="1"/>
  <c r="M132" i="1"/>
  <c r="L132" i="1"/>
  <c r="K132" i="1"/>
  <c r="J132" i="1"/>
  <c r="I132" i="1"/>
  <c r="I139" i="1" s="1" a="1"/>
  <c r="I139" i="1" s="1"/>
  <c r="H132" i="1"/>
  <c r="G132" i="1"/>
  <c r="F132" i="1"/>
  <c r="Q131" i="1"/>
  <c r="P131" i="1"/>
  <c r="O131" i="1"/>
  <c r="N131" i="1"/>
  <c r="M131" i="1"/>
  <c r="M138" i="1" s="1" a="1"/>
  <c r="M138" i="1" s="1"/>
  <c r="L131" i="1"/>
  <c r="K131" i="1"/>
  <c r="J131" i="1"/>
  <c r="I131" i="1"/>
  <c r="H131" i="1"/>
  <c r="H130" i="1" s="1"/>
  <c r="G131" i="1"/>
  <c r="F131" i="1"/>
  <c r="F138" i="1" s="1" a="1"/>
  <c r="F138" i="1" s="1"/>
  <c r="Q97" i="1"/>
  <c r="Q129" i="1" s="1"/>
  <c r="P97" i="1"/>
  <c r="O97" i="1"/>
  <c r="O129" i="1" s="1"/>
  <c r="N97" i="1"/>
  <c r="N129" i="1" s="1"/>
  <c r="M97" i="1"/>
  <c r="M129" i="1" s="1"/>
  <c r="L97" i="1"/>
  <c r="K97" i="1"/>
  <c r="J97" i="1"/>
  <c r="I97" i="1"/>
  <c r="H97" i="1"/>
  <c r="H129" i="1" s="1"/>
  <c r="G97" i="1"/>
  <c r="F97" i="1"/>
  <c r="Q96" i="1"/>
  <c r="Q128" i="1" s="1"/>
  <c r="P96" i="1"/>
  <c r="O96" i="1"/>
  <c r="O128" i="1" s="1"/>
  <c r="N96" i="1"/>
  <c r="N324" i="1" s="1"/>
  <c r="N479" i="1" s="1"/>
  <c r="M96" i="1"/>
  <c r="L96" i="1"/>
  <c r="K96" i="1"/>
  <c r="J96" i="1"/>
  <c r="J324" i="1" s="1"/>
  <c r="J479" i="1" s="1"/>
  <c r="I96" i="1"/>
  <c r="H96" i="1"/>
  <c r="G96" i="1"/>
  <c r="G324" i="1" s="1"/>
  <c r="G479" i="1" s="1"/>
  <c r="F96" i="1"/>
  <c r="F324" i="1" s="1"/>
  <c r="F479" i="1" s="1"/>
  <c r="Q95" i="1"/>
  <c r="P95" i="1"/>
  <c r="O95" i="1"/>
  <c r="N95" i="1"/>
  <c r="M95" i="1"/>
  <c r="M127" i="1" s="1"/>
  <c r="L95" i="1"/>
  <c r="L323" i="1" s="1"/>
  <c r="L478" i="1" s="1"/>
  <c r="K95" i="1"/>
  <c r="K323" i="1" s="1"/>
  <c r="K478" i="1" s="1"/>
  <c r="J95" i="1"/>
  <c r="I95" i="1"/>
  <c r="H95" i="1"/>
  <c r="G95" i="1"/>
  <c r="F95" i="1"/>
  <c r="Q94" i="1"/>
  <c r="P94" i="1"/>
  <c r="O94" i="1"/>
  <c r="N94" i="1"/>
  <c r="N126" i="1" s="1"/>
  <c r="M94" i="1"/>
  <c r="L94" i="1"/>
  <c r="K94" i="1"/>
  <c r="J94" i="1"/>
  <c r="J322" i="1" s="1"/>
  <c r="J477" i="1" s="1"/>
  <c r="I94" i="1"/>
  <c r="I322" i="1" s="1"/>
  <c r="I477" i="1" s="1"/>
  <c r="H94" i="1"/>
  <c r="H126" i="1" s="1"/>
  <c r="G94" i="1"/>
  <c r="F94" i="1"/>
  <c r="F322" i="1" s="1"/>
  <c r="F477" i="1" s="1"/>
  <c r="Q93" i="1"/>
  <c r="Q125" i="1" s="1"/>
  <c r="P93" i="1"/>
  <c r="P321" i="1" s="1"/>
  <c r="P476" i="1" s="1"/>
  <c r="O93" i="1"/>
  <c r="N93" i="1"/>
  <c r="M93" i="1"/>
  <c r="L93" i="1"/>
  <c r="K93" i="1"/>
  <c r="J93" i="1"/>
  <c r="I93" i="1"/>
  <c r="H93" i="1"/>
  <c r="G93" i="1"/>
  <c r="G321" i="1" s="1"/>
  <c r="G476" i="1" s="1"/>
  <c r="F93" i="1"/>
  <c r="Q92" i="1"/>
  <c r="Q320" i="1" s="1"/>
  <c r="Q475" i="1" s="1"/>
  <c r="P92" i="1"/>
  <c r="P124" i="1" s="1"/>
  <c r="O92" i="1"/>
  <c r="N92" i="1"/>
  <c r="M92" i="1"/>
  <c r="L92" i="1"/>
  <c r="K92" i="1"/>
  <c r="J92" i="1"/>
  <c r="J124" i="1" s="1"/>
  <c r="I92" i="1"/>
  <c r="H92" i="1"/>
  <c r="G92" i="1"/>
  <c r="F92" i="1"/>
  <c r="F320" i="1" s="1"/>
  <c r="F475" i="1" s="1"/>
  <c r="Q91" i="1"/>
  <c r="P91" i="1"/>
  <c r="O91" i="1"/>
  <c r="N91" i="1"/>
  <c r="M91" i="1"/>
  <c r="M123" i="1" s="1"/>
  <c r="L91" i="1"/>
  <c r="K91" i="1"/>
  <c r="K123" i="1" s="1"/>
  <c r="J91" i="1"/>
  <c r="I91" i="1"/>
  <c r="I123" i="1" s="1"/>
  <c r="H91" i="1"/>
  <c r="H123" i="1" s="1"/>
  <c r="G91" i="1"/>
  <c r="G123" i="1" s="1"/>
  <c r="F91" i="1"/>
  <c r="Q90" i="1"/>
  <c r="P90" i="1"/>
  <c r="O90" i="1"/>
  <c r="N90" i="1"/>
  <c r="M90" i="1"/>
  <c r="L90" i="1"/>
  <c r="L318" i="1" s="1"/>
  <c r="L473" i="1" s="1"/>
  <c r="K90" i="1"/>
  <c r="K122" i="1" s="1"/>
  <c r="J90" i="1"/>
  <c r="I90" i="1"/>
  <c r="H90" i="1"/>
  <c r="G90" i="1"/>
  <c r="F90" i="1"/>
  <c r="F122" i="1" s="1"/>
  <c r="Q89" i="1"/>
  <c r="P89" i="1"/>
  <c r="O89" i="1"/>
  <c r="N89" i="1"/>
  <c r="M89" i="1"/>
  <c r="L89" i="1"/>
  <c r="K89" i="1"/>
  <c r="J89" i="1"/>
  <c r="I89" i="1"/>
  <c r="H89" i="1"/>
  <c r="G89" i="1"/>
  <c r="G317" i="1" s="1"/>
  <c r="G472" i="1" s="1"/>
  <c r="F89" i="1"/>
  <c r="F317" i="1" s="1"/>
  <c r="Q88" i="1"/>
  <c r="P88" i="1"/>
  <c r="P120" i="1" s="1"/>
  <c r="O88" i="1"/>
  <c r="O120" i="1" s="1"/>
  <c r="N88" i="1"/>
  <c r="N120" i="1" s="1"/>
  <c r="M88" i="1"/>
  <c r="M120" i="1" s="1"/>
  <c r="L88" i="1"/>
  <c r="L120" i="1" s="1"/>
  <c r="K88" i="1"/>
  <c r="K120" i="1" s="1"/>
  <c r="J88" i="1"/>
  <c r="J120" i="1" s="1"/>
  <c r="I88" i="1"/>
  <c r="H88" i="1"/>
  <c r="H120" i="1" s="1"/>
  <c r="G88" i="1"/>
  <c r="F88" i="1"/>
  <c r="Q87" i="1"/>
  <c r="P87" i="1"/>
  <c r="O87" i="1"/>
  <c r="N87" i="1"/>
  <c r="N119" i="1" s="1"/>
  <c r="M87" i="1"/>
  <c r="L87" i="1"/>
  <c r="K87" i="1"/>
  <c r="J87" i="1"/>
  <c r="I87" i="1"/>
  <c r="H87" i="1"/>
  <c r="G87" i="1"/>
  <c r="F87" i="1"/>
  <c r="Q86" i="1"/>
  <c r="Q118" i="1" s="1"/>
  <c r="P86" i="1"/>
  <c r="O86" i="1"/>
  <c r="O314" i="1" s="1"/>
  <c r="O419" i="1" s="1"/>
  <c r="N86" i="1"/>
  <c r="N118" i="1" s="1"/>
  <c r="M86" i="1"/>
  <c r="M314" i="1" s="1"/>
  <c r="M419" i="1" s="1"/>
  <c r="L86" i="1"/>
  <c r="L314" i="1" s="1"/>
  <c r="L419" i="1" s="1"/>
  <c r="K86" i="1"/>
  <c r="K314" i="1" s="1"/>
  <c r="K419" i="1" s="1"/>
  <c r="J86" i="1"/>
  <c r="J314" i="1" s="1"/>
  <c r="J419" i="1" s="1"/>
  <c r="I86" i="1"/>
  <c r="I314" i="1" s="1"/>
  <c r="I419" i="1" s="1"/>
  <c r="H86" i="1"/>
  <c r="H118" i="1" s="1"/>
  <c r="G86" i="1"/>
  <c r="G118" i="1" s="1"/>
  <c r="F86" i="1"/>
  <c r="Q85" i="1"/>
  <c r="Q117" i="1" s="1"/>
  <c r="P85" i="1"/>
  <c r="P117" i="1" s="1"/>
  <c r="O85" i="1"/>
  <c r="O117" i="1" s="1"/>
  <c r="N85" i="1"/>
  <c r="M85" i="1"/>
  <c r="M117" i="1" s="1"/>
  <c r="L85" i="1"/>
  <c r="L117" i="1" s="1"/>
  <c r="K85" i="1"/>
  <c r="K117" i="1" s="1"/>
  <c r="J85" i="1"/>
  <c r="J117" i="1" s="1"/>
  <c r="I85" i="1"/>
  <c r="I117" i="1" s="1"/>
  <c r="H85" i="1"/>
  <c r="H117" i="1" s="1"/>
  <c r="G85" i="1"/>
  <c r="F85" i="1"/>
  <c r="Q84" i="1"/>
  <c r="P84" i="1"/>
  <c r="P116" i="1" s="1"/>
  <c r="O84" i="1"/>
  <c r="N84" i="1"/>
  <c r="M84" i="1"/>
  <c r="M116" i="1" s="1"/>
  <c r="L84" i="1"/>
  <c r="K84" i="1"/>
  <c r="J84" i="1"/>
  <c r="J116" i="1" s="1"/>
  <c r="I84" i="1"/>
  <c r="H84" i="1"/>
  <c r="H116" i="1" s="1"/>
  <c r="G84" i="1"/>
  <c r="G116" i="1" s="1"/>
  <c r="F84" i="1"/>
  <c r="F116" i="1" s="1"/>
  <c r="Q83" i="1"/>
  <c r="Q115" i="1" s="1"/>
  <c r="P83" i="1"/>
  <c r="P115" i="1" s="1"/>
  <c r="O83" i="1"/>
  <c r="O115" i="1" s="1"/>
  <c r="N83" i="1"/>
  <c r="N115" i="1" s="1"/>
  <c r="M83" i="1"/>
  <c r="M115" i="1" s="1"/>
  <c r="L83" i="1"/>
  <c r="K83" i="1"/>
  <c r="K115" i="1" s="1"/>
  <c r="J83" i="1"/>
  <c r="I83" i="1"/>
  <c r="I115" i="1" s="1"/>
  <c r="H83" i="1"/>
  <c r="H115" i="1" s="1"/>
  <c r="G83" i="1"/>
  <c r="F83" i="1"/>
  <c r="F115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P73" i="1"/>
  <c r="O73" i="1"/>
  <c r="N73" i="1"/>
  <c r="M73" i="1"/>
  <c r="L73" i="1"/>
  <c r="K73" i="1"/>
  <c r="K301" i="1" s="1"/>
  <c r="J73" i="1"/>
  <c r="I73" i="1"/>
  <c r="H73" i="1"/>
  <c r="G73" i="1"/>
  <c r="F73" i="1"/>
  <c r="F301" i="1" s="1"/>
  <c r="F465" i="1" s="1"/>
  <c r="Q72" i="1"/>
  <c r="Q300" i="1" s="1"/>
  <c r="Q413" i="1" s="1"/>
  <c r="P72" i="1"/>
  <c r="O72" i="1"/>
  <c r="O300" i="1" s="1"/>
  <c r="O413" i="1" s="1"/>
  <c r="N72" i="1"/>
  <c r="N300" i="1" s="1"/>
  <c r="N413" i="1" s="1"/>
  <c r="M72" i="1"/>
  <c r="M300" i="1" s="1"/>
  <c r="M413" i="1" s="1"/>
  <c r="L72" i="1"/>
  <c r="L300" i="1" s="1"/>
  <c r="L413" i="1" s="1"/>
  <c r="K72" i="1"/>
  <c r="K300" i="1" s="1"/>
  <c r="K413" i="1" s="1"/>
  <c r="J72" i="1"/>
  <c r="J300" i="1" s="1"/>
  <c r="J413" i="1" s="1"/>
  <c r="I72" i="1"/>
  <c r="I300" i="1" s="1"/>
  <c r="I413" i="1" s="1"/>
  <c r="H72" i="1"/>
  <c r="H300" i="1" s="1"/>
  <c r="H413" i="1" s="1"/>
  <c r="G72" i="1"/>
  <c r="G300" i="1" s="1"/>
  <c r="G413" i="1" s="1"/>
  <c r="F72" i="1"/>
  <c r="F300" i="1" s="1"/>
  <c r="F413" i="1" s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O1648" i="1" a="1"/>
  <c r="O1648" i="1" s="1"/>
  <c r="N1648" i="1" a="1"/>
  <c r="N1648" i="1" s="1"/>
  <c r="M1648" i="1" a="1"/>
  <c r="M1648" i="1"/>
  <c r="L1648" i="1" a="1"/>
  <c r="L1648" i="1" s="1"/>
  <c r="Q1648" i="1" a="1"/>
  <c r="Q1648" i="1" s="1"/>
  <c r="P1648" i="1" a="1"/>
  <c r="P1648" i="1"/>
  <c r="K1648" i="1" a="1"/>
  <c r="K1648" i="1"/>
  <c r="J1648" i="1" a="1"/>
  <c r="J1648" i="1"/>
  <c r="P1644" i="1" a="1"/>
  <c r="P1644" i="1"/>
  <c r="H1648" i="1" a="1"/>
  <c r="H1648" i="1"/>
  <c r="I1648" i="1" a="1"/>
  <c r="I1648" i="1" s="1"/>
  <c r="G1648" i="1" a="1"/>
  <c r="G1648" i="1"/>
  <c r="F1648" i="1" a="1"/>
  <c r="F1648" i="1"/>
  <c r="Q1644" i="1" a="1"/>
  <c r="Q1644" i="1"/>
  <c r="O1644" i="1" a="1"/>
  <c r="O1644" i="1"/>
  <c r="N1644" i="1" a="1"/>
  <c r="N1644" i="1" s="1"/>
  <c r="M1644" i="1" a="1"/>
  <c r="M1644" i="1" s="1"/>
  <c r="K1644" i="1" a="1"/>
  <c r="K1644" i="1"/>
  <c r="L1644" i="1" a="1"/>
  <c r="L1644" i="1" s="1"/>
  <c r="J1644" i="1" a="1"/>
  <c r="J1644" i="1" s="1"/>
  <c r="I1644" i="1" a="1"/>
  <c r="I1644" i="1"/>
  <c r="H1644" i="1" a="1"/>
  <c r="H1644" i="1"/>
  <c r="G1644" i="1" a="1"/>
  <c r="G1644" i="1"/>
  <c r="F1644" i="1" a="1"/>
  <c r="F164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Q30" i="1" s="1" a="1"/>
  <c r="Q30" i="1" s="1"/>
  <c r="P32" i="1"/>
  <c r="O32" i="1"/>
  <c r="N32" i="1"/>
  <c r="M32" i="1"/>
  <c r="L32" i="1"/>
  <c r="K32" i="1"/>
  <c r="J32" i="1"/>
  <c r="I32" i="1"/>
  <c r="I30" i="1" s="1" a="1"/>
  <c r="I30" i="1" s="1"/>
  <c r="H32" i="1"/>
  <c r="G32" i="1"/>
  <c r="F32" i="1"/>
  <c r="F2340" i="1" a="1"/>
  <c r="F2340" i="1"/>
  <c r="I2338" i="1" a="1"/>
  <c r="I2338" i="1"/>
  <c r="M2340" i="1" a="1"/>
  <c r="M2340" i="1" s="1"/>
  <c r="H2340" i="1" a="1"/>
  <c r="H2340" i="1"/>
  <c r="O2338" i="1" a="1"/>
  <c r="O2338" i="1"/>
  <c r="P2337" i="1" a="1"/>
  <c r="P2337" i="1" s="1"/>
  <c r="O2337" i="1" a="1"/>
  <c r="O2337" i="1"/>
  <c r="K2337" i="1" a="1"/>
  <c r="K2337" i="1" s="1"/>
  <c r="M2338" i="1" a="1"/>
  <c r="M2338" i="1" s="1"/>
  <c r="F2338" i="1" a="1"/>
  <c r="F2338" i="1"/>
  <c r="Q2339" i="1" a="1"/>
  <c r="Q2339" i="1"/>
  <c r="K2339" i="1" a="1"/>
  <c r="K2339" i="1"/>
  <c r="I2339" i="1" a="1"/>
  <c r="I2339" i="1"/>
  <c r="Q2337" i="1" a="1"/>
  <c r="Q2337" i="1"/>
  <c r="P2338" i="1" a="1"/>
  <c r="P2338" i="1"/>
  <c r="G2337" i="1" a="1"/>
  <c r="G2337" i="1" s="1"/>
  <c r="O2340" i="1" a="1"/>
  <c r="O2340" i="1" s="1"/>
  <c r="O2339" i="1" a="1"/>
  <c r="O2339" i="1" s="1"/>
  <c r="L2339" i="1" a="1"/>
  <c r="L2339" i="1" s="1"/>
  <c r="I2340" i="1" a="1"/>
  <c r="I2340" i="1" s="1"/>
  <c r="G2338" i="1" a="1"/>
  <c r="G2338" i="1"/>
  <c r="J2340" i="1" a="1"/>
  <c r="J2340" i="1"/>
  <c r="F2339" i="1" a="1"/>
  <c r="F2339" i="1" s="1"/>
  <c r="K2338" i="1" a="1"/>
  <c r="K2338" i="1"/>
  <c r="M2337" i="1" a="1"/>
  <c r="M2337" i="1"/>
  <c r="I2337" i="1" a="1"/>
  <c r="I2337" i="1"/>
  <c r="P2339" i="1" a="1"/>
  <c r="P2339" i="1" s="1"/>
  <c r="Q2340" i="1" a="1"/>
  <c r="Q2340" i="1"/>
  <c r="G2340" i="1" a="1"/>
  <c r="G2340" i="1"/>
  <c r="J2339" i="1" a="1"/>
  <c r="J2339" i="1" s="1"/>
  <c r="N2340" i="1" a="1"/>
  <c r="N2340" i="1"/>
  <c r="K2340" i="1" a="1"/>
  <c r="K2340" i="1" s="1"/>
  <c r="H2338" i="1" a="1"/>
  <c r="H2338" i="1" s="1"/>
  <c r="H2339" i="1" a="1"/>
  <c r="H2339" i="1" s="1"/>
  <c r="M2339" i="1" a="1"/>
  <c r="M2339" i="1" s="1"/>
  <c r="Q2338" i="1" a="1"/>
  <c r="Q2338" i="1" s="1"/>
  <c r="L2340" i="1" a="1"/>
  <c r="L2340" i="1"/>
  <c r="G2339" i="1" a="1"/>
  <c r="G2339" i="1"/>
  <c r="N2337" i="1" a="1"/>
  <c r="N2337" i="1" s="1"/>
  <c r="N2338" i="1" a="1"/>
  <c r="N2338" i="1" s="1"/>
  <c r="L2337" i="1" a="1"/>
  <c r="L2337" i="1"/>
  <c r="J2337" i="1" a="1"/>
  <c r="J2337" i="1"/>
  <c r="N2339" i="1" a="1"/>
  <c r="N2339" i="1"/>
  <c r="J2338" i="1" a="1"/>
  <c r="J2338" i="1"/>
  <c r="L2338" i="1" a="1"/>
  <c r="L2338" i="1" s="1"/>
  <c r="H2337" i="1" a="1"/>
  <c r="H2337" i="1" s="1"/>
  <c r="P2340" i="1" a="1"/>
  <c r="P2340" i="1"/>
  <c r="P2334" i="1" a="1"/>
  <c r="P2334" i="1" s="1"/>
  <c r="M2334" i="1" a="1"/>
  <c r="M2334" i="1"/>
  <c r="J2334" i="1" a="1"/>
  <c r="J2334" i="1" s="1"/>
  <c r="N2333" i="1" a="1"/>
  <c r="N2333" i="1"/>
  <c r="M2332" i="1" a="1"/>
  <c r="M2332" i="1"/>
  <c r="H2334" i="1" a="1"/>
  <c r="H2334" i="1"/>
  <c r="P2331" i="1" a="1"/>
  <c r="P2331" i="1" s="1"/>
  <c r="F2334" i="1" a="1"/>
  <c r="F2334" i="1" s="1"/>
  <c r="I2332" i="1" a="1"/>
  <c r="I2332" i="1"/>
  <c r="O2331" i="1" a="1"/>
  <c r="O2331" i="1"/>
  <c r="L2333" i="1" a="1"/>
  <c r="L2333" i="1"/>
  <c r="F2332" i="1" a="1"/>
  <c r="F2332" i="1"/>
  <c r="K2333" i="1" a="1"/>
  <c r="K2333" i="1"/>
  <c r="P2332" i="1" a="1"/>
  <c r="P2332" i="1"/>
  <c r="F2337" i="1" a="1"/>
  <c r="F2337" i="1" s="1"/>
  <c r="I2335" i="1" a="1"/>
  <c r="I2335" i="1"/>
  <c r="I2333" i="1" a="1"/>
  <c r="I2333" i="1" s="1"/>
  <c r="I2334" i="1" a="1"/>
  <c r="I2334" i="1"/>
  <c r="G2332" i="1" a="1"/>
  <c r="G2332" i="1" s="1"/>
  <c r="Q2336" i="1" a="1"/>
  <c r="Q2336" i="1" s="1"/>
  <c r="G2333" i="1" a="1"/>
  <c r="G2333" i="1" s="1"/>
  <c r="P2336" i="1" a="1"/>
  <c r="P2336" i="1"/>
  <c r="O2333" i="1" a="1"/>
  <c r="O2333" i="1"/>
  <c r="O2336" i="1" a="1"/>
  <c r="O2336" i="1"/>
  <c r="I2336" i="1" a="1"/>
  <c r="I2336" i="1"/>
  <c r="K2335" i="1" a="1"/>
  <c r="K2335" i="1"/>
  <c r="G2335" i="1" a="1"/>
  <c r="G2335" i="1" s="1"/>
  <c r="H2332" i="1" a="1"/>
  <c r="H2332" i="1"/>
  <c r="J2332" i="1" a="1"/>
  <c r="J2332" i="1" s="1"/>
  <c r="N2334" i="1" a="1"/>
  <c r="N2334" i="1"/>
  <c r="Q2333" i="1" a="1"/>
  <c r="Q2333" i="1"/>
  <c r="P2333" i="1" a="1"/>
  <c r="P2333" i="1"/>
  <c r="H2333" i="1" a="1"/>
  <c r="H2333" i="1"/>
  <c r="Q2332" i="1" a="1"/>
  <c r="Q2332" i="1"/>
  <c r="O2332" i="1" a="1"/>
  <c r="O2332" i="1" s="1"/>
  <c r="K2332" i="1" a="1"/>
  <c r="K2332" i="1"/>
  <c r="N2336" i="1" a="1"/>
  <c r="N2336" i="1"/>
  <c r="M2336" i="1" a="1"/>
  <c r="M2336" i="1"/>
  <c r="L2336" i="1" a="1"/>
  <c r="L2336" i="1"/>
  <c r="K2336" i="1" a="1"/>
  <c r="K2336" i="1"/>
  <c r="M2333" i="1" a="1"/>
  <c r="M2333" i="1" s="1"/>
  <c r="J2336" i="1" a="1"/>
  <c r="J2336" i="1"/>
  <c r="H2336" i="1" a="1"/>
  <c r="H2336" i="1" s="1"/>
  <c r="P2335" i="1" a="1"/>
  <c r="P2335" i="1"/>
  <c r="Q2335" i="1" a="1"/>
  <c r="Q2335" i="1"/>
  <c r="G2336" i="1" a="1"/>
  <c r="G2336" i="1"/>
  <c r="F2336" i="1" a="1"/>
  <c r="F2336" i="1"/>
  <c r="F2335" i="1" a="1"/>
  <c r="F2335" i="1"/>
  <c r="N2332" i="1" a="1"/>
  <c r="N2332" i="1"/>
  <c r="K2334" i="1" a="1"/>
  <c r="K2334" i="1"/>
  <c r="L2332" i="1" a="1"/>
  <c r="L2332" i="1" s="1"/>
  <c r="Q2334" i="1" a="1"/>
  <c r="Q2334" i="1" s="1"/>
  <c r="G2334" i="1" a="1"/>
  <c r="G2334" i="1"/>
  <c r="O2335" i="1" a="1"/>
  <c r="O2335" i="1"/>
  <c r="N2335" i="1" a="1"/>
  <c r="N2335" i="1"/>
  <c r="M2335" i="1" a="1"/>
  <c r="M2335" i="1" s="1"/>
  <c r="L2335" i="1" a="1"/>
  <c r="L2335" i="1" s="1"/>
  <c r="H2335" i="1" a="1"/>
  <c r="H2335" i="1"/>
  <c r="O2334" i="1" a="1"/>
  <c r="O2334" i="1"/>
  <c r="L2334" i="1" a="1"/>
  <c r="L2334" i="1"/>
  <c r="F2333" i="1" a="1"/>
  <c r="F2333" i="1"/>
  <c r="J2333" i="1" a="1"/>
  <c r="J2333" i="1"/>
  <c r="J2335" i="1" a="1"/>
  <c r="J2335" i="1"/>
  <c r="Q2331" i="1" a="1"/>
  <c r="Q2331" i="1"/>
  <c r="I2327" i="1" a="1"/>
  <c r="I2327" i="1"/>
  <c r="P2328" i="1" a="1"/>
  <c r="P2328" i="1" s="1"/>
  <c r="Q2329" i="1" a="1"/>
  <c r="Q2329" i="1" s="1"/>
  <c r="I2329" i="1" a="1"/>
  <c r="I2329" i="1"/>
  <c r="O2328" i="1" a="1"/>
  <c r="O2328" i="1"/>
  <c r="M2328" i="1" a="1"/>
  <c r="M2328" i="1"/>
  <c r="L2328" i="1" a="1"/>
  <c r="L2328" i="1" s="1"/>
  <c r="J2328" i="1" a="1"/>
  <c r="J2328" i="1"/>
  <c r="I2328" i="1" a="1"/>
  <c r="I2328" i="1" s="1"/>
  <c r="H2328" i="1" a="1"/>
  <c r="H2328" i="1" s="1"/>
  <c r="L2327" i="1" a="1"/>
  <c r="L2327" i="1"/>
  <c r="K2327" i="1" a="1"/>
  <c r="K2327" i="1"/>
  <c r="N2326" i="1" a="1"/>
  <c r="N2326" i="1" s="1"/>
  <c r="M2327" i="1" a="1"/>
  <c r="M2327" i="1"/>
  <c r="F2328" i="1" a="1"/>
  <c r="F2328" i="1" s="1"/>
  <c r="F2327" i="1" a="1"/>
  <c r="F2327" i="1"/>
  <c r="M2326" i="1" a="1"/>
  <c r="M2326" i="1"/>
  <c r="K2326" i="1" a="1"/>
  <c r="K2326" i="1"/>
  <c r="P2326" i="1" a="1"/>
  <c r="P2326" i="1"/>
  <c r="K2328" i="1" a="1"/>
  <c r="K2328" i="1"/>
  <c r="H2327" i="1" a="1"/>
  <c r="H2327" i="1" s="1"/>
  <c r="G2328" i="1" a="1"/>
  <c r="G2328" i="1"/>
  <c r="L2326" i="1" a="1"/>
  <c r="L2326" i="1"/>
  <c r="N2331" i="1" a="1"/>
  <c r="N2331" i="1" s="1"/>
  <c r="M2331" i="1" a="1"/>
  <c r="M2331" i="1" s="1"/>
  <c r="N2328" i="1" a="1"/>
  <c r="N2328" i="1"/>
  <c r="O2326" i="1" a="1"/>
  <c r="O2326" i="1"/>
  <c r="M2329" i="1" a="1"/>
  <c r="M2329" i="1" s="1"/>
  <c r="L2331" i="1" a="1"/>
  <c r="L2331" i="1"/>
  <c r="K2331" i="1" a="1"/>
  <c r="K2331" i="1"/>
  <c r="Q2328" i="1" a="1"/>
  <c r="Q2328" i="1" s="1"/>
  <c r="K2329" i="1" a="1"/>
  <c r="K2329" i="1" s="1"/>
  <c r="P2327" i="1" a="1"/>
  <c r="P2327" i="1" s="1"/>
  <c r="Q2330" i="1" a="1"/>
  <c r="Q2330" i="1"/>
  <c r="P2329" i="1" a="1"/>
  <c r="P2329" i="1" s="1"/>
  <c r="N2330" i="1" a="1"/>
  <c r="N2330" i="1" s="1"/>
  <c r="J2327" i="1" a="1"/>
  <c r="J2327" i="1"/>
  <c r="G2327" i="1" a="1"/>
  <c r="G2327" i="1"/>
  <c r="J2331" i="1" a="1"/>
  <c r="J2331" i="1" s="1"/>
  <c r="I2331" i="1" a="1"/>
  <c r="I2331" i="1" s="1"/>
  <c r="H2331" i="1" a="1"/>
  <c r="H2331" i="1" s="1"/>
  <c r="N2327" i="1" a="1"/>
  <c r="N2327" i="1"/>
  <c r="G2330" i="1" a="1"/>
  <c r="G2330" i="1"/>
  <c r="G2331" i="1" a="1"/>
  <c r="G2331" i="1" s="1"/>
  <c r="F2331" i="1" a="1"/>
  <c r="F2331" i="1"/>
  <c r="P2330" i="1" a="1"/>
  <c r="P2330" i="1" s="1"/>
  <c r="O2330" i="1" a="1"/>
  <c r="O2330" i="1" s="1"/>
  <c r="M2330" i="1" a="1"/>
  <c r="M2330" i="1" s="1"/>
  <c r="O2329" i="1" a="1"/>
  <c r="O2329" i="1" s="1"/>
  <c r="Q2327" i="1" a="1"/>
  <c r="Q2327" i="1"/>
  <c r="L2330" i="1" a="1"/>
  <c r="L2330" i="1"/>
  <c r="J2329" i="1" a="1"/>
  <c r="J2329" i="1"/>
  <c r="K2330" i="1" a="1"/>
  <c r="K2330" i="1" s="1"/>
  <c r="J2330" i="1" a="1"/>
  <c r="J2330" i="1"/>
  <c r="O2327" i="1" a="1"/>
  <c r="O2327" i="1"/>
  <c r="G2329" i="1" a="1"/>
  <c r="G2329" i="1"/>
  <c r="H2330" i="1" a="1"/>
  <c r="H2330" i="1"/>
  <c r="F2329" i="1" a="1"/>
  <c r="F2329" i="1"/>
  <c r="L2329" i="1" a="1"/>
  <c r="L2329" i="1" s="1"/>
  <c r="H2329" i="1" a="1"/>
  <c r="H2329" i="1" s="1"/>
  <c r="Q2326" i="1" a="1"/>
  <c r="Q2326" i="1"/>
  <c r="I2330" i="1" a="1"/>
  <c r="I2330" i="1"/>
  <c r="F2330" i="1" a="1"/>
  <c r="F2330" i="1" s="1"/>
  <c r="N2329" i="1" a="1"/>
  <c r="N2329" i="1" s="1"/>
  <c r="P2323" i="1" a="1"/>
  <c r="P2323" i="1" s="1"/>
  <c r="P2322" i="1" s="1" a="1"/>
  <c r="P2322" i="1" s="1"/>
  <c r="P2320" i="1" a="1"/>
  <c r="P2320" i="1"/>
  <c r="P2319" i="1" s="1" a="1"/>
  <c r="P2319" i="1" s="1"/>
  <c r="O2319" i="1" a="1"/>
  <c r="O2319" i="1" s="1"/>
  <c r="L2323" i="1" a="1"/>
  <c r="L2323" i="1" s="1"/>
  <c r="L2322" i="1" s="1" a="1"/>
  <c r="L2322" i="1" s="1"/>
  <c r="I2323" i="1" a="1"/>
  <c r="I2323" i="1"/>
  <c r="I2322" i="1" s="1" a="1"/>
  <c r="I2319" i="1" a="1"/>
  <c r="I2319" i="1" s="1"/>
  <c r="I2320" i="1" a="1"/>
  <c r="I2320" i="1"/>
  <c r="F2320" i="1" a="1"/>
  <c r="F2320" i="1" s="1"/>
  <c r="F2319" i="1" s="1" a="1"/>
  <c r="K2323" i="1" a="1"/>
  <c r="K2323" i="1"/>
  <c r="L2320" i="1" a="1"/>
  <c r="L2320" i="1" s="1"/>
  <c r="K2322" i="1" a="1"/>
  <c r="K2322" i="1"/>
  <c r="I2322" i="1"/>
  <c r="N2320" i="1" a="1"/>
  <c r="N2320" i="1"/>
  <c r="N2319" i="1" s="1" a="1"/>
  <c r="N2319" i="1" s="1"/>
  <c r="H2320" i="1" a="1"/>
  <c r="H2320" i="1"/>
  <c r="H2319" i="1" s="1" a="1"/>
  <c r="H2319" i="1" s="1"/>
  <c r="J2326" i="1" a="1"/>
  <c r="J2326" i="1" s="1"/>
  <c r="M2322" i="1" a="1"/>
  <c r="M2322" i="1"/>
  <c r="I2326" i="1" a="1"/>
  <c r="I2326" i="1"/>
  <c r="I2325" i="1" a="1"/>
  <c r="I2325" i="1" s="1"/>
  <c r="H2325" i="1" a="1"/>
  <c r="H2325" i="1"/>
  <c r="F2325" i="1" a="1"/>
  <c r="F2325" i="1"/>
  <c r="H2323" i="1" a="1"/>
  <c r="H2323" i="1"/>
  <c r="G2323" i="1" a="1"/>
  <c r="G2323" i="1"/>
  <c r="G2322" i="1" s="1" a="1"/>
  <c r="G2322" i="1" s="1"/>
  <c r="N2322" i="1"/>
  <c r="K2320" i="1" a="1"/>
  <c r="K2320" i="1"/>
  <c r="F2322" i="1" a="1"/>
  <c r="F2322" i="1" s="1"/>
  <c r="J2320" i="1" a="1"/>
  <c r="J2320" i="1"/>
  <c r="J2319" i="1" s="1" a="1"/>
  <c r="J2319" i="1" s="1"/>
  <c r="M2319" i="1" a="1"/>
  <c r="M2319" i="1"/>
  <c r="Q2319" i="1" a="1"/>
  <c r="Q2319" i="1"/>
  <c r="O2325" i="1" a="1"/>
  <c r="O2325" i="1"/>
  <c r="H2326" i="1" a="1"/>
  <c r="H2326" i="1" s="1"/>
  <c r="Q2322" i="1" a="1"/>
  <c r="Q2322" i="1"/>
  <c r="O2323" i="1" a="1"/>
  <c r="O2323" i="1"/>
  <c r="O2322" i="1" s="1" a="1"/>
  <c r="O2322" i="1" s="1"/>
  <c r="G2326" i="1" a="1"/>
  <c r="G2326" i="1"/>
  <c r="M2320" i="1" a="1"/>
  <c r="M2320" i="1"/>
  <c r="F2326" i="1" a="1"/>
  <c r="F2326" i="1"/>
  <c r="M2325" i="1" a="1"/>
  <c r="M2325" i="1"/>
  <c r="Q2320" i="1" a="1"/>
  <c r="Q2320" i="1"/>
  <c r="K2325" i="1" a="1"/>
  <c r="K2325" i="1"/>
  <c r="J2323" i="1" a="1"/>
  <c r="J2323" i="1"/>
  <c r="J2322" i="1" s="1" a="1"/>
  <c r="J2322" i="1" s="1"/>
  <c r="H2322" i="1" a="1"/>
  <c r="H2322" i="1"/>
  <c r="K2319" i="1" a="1"/>
  <c r="K2319" i="1"/>
  <c r="N2325" i="1" a="1"/>
  <c r="N2325" i="1"/>
  <c r="Q2325" i="1" a="1"/>
  <c r="Q2325" i="1" s="1"/>
  <c r="P2325" i="1" a="1"/>
  <c r="P2325" i="1"/>
  <c r="L2325" i="1" a="1"/>
  <c r="L2325" i="1"/>
  <c r="J2325" i="1" a="1"/>
  <c r="J2325" i="1" s="1"/>
  <c r="G2325" i="1" a="1"/>
  <c r="G2325" i="1" s="1"/>
  <c r="N2323" i="1" a="1"/>
  <c r="N2323" i="1" s="1"/>
  <c r="N2322" i="1" s="1" a="1"/>
  <c r="M2323" i="1" a="1"/>
  <c r="M2323" i="1" s="1"/>
  <c r="F2323" i="1" a="1"/>
  <c r="F2323" i="1" s="1"/>
  <c r="O2320" i="1" a="1"/>
  <c r="O2320" i="1"/>
  <c r="G2320" i="1" a="1"/>
  <c r="G2320" i="1" s="1"/>
  <c r="G2319" i="1" s="1" a="1"/>
  <c r="L2319" i="1" a="1"/>
  <c r="L2319" i="1"/>
  <c r="Q2323" i="1" a="1"/>
  <c r="Q2323" i="1"/>
  <c r="F2317" i="1" a="1"/>
  <c r="F2317" i="1"/>
  <c r="K2317" i="1" a="1"/>
  <c r="K2317" i="1"/>
  <c r="I2317" i="1" a="1"/>
  <c r="I2317" i="1"/>
  <c r="P2314" i="1" a="1"/>
  <c r="P2314" i="1"/>
  <c r="L2314" i="1" a="1"/>
  <c r="L2314" i="1" s="1"/>
  <c r="O2316" i="1" a="1"/>
  <c r="O2316" i="1" s="1"/>
  <c r="M2316" i="1" a="1"/>
  <c r="M2316" i="1" s="1"/>
  <c r="J2316" i="1" a="1"/>
  <c r="J2316" i="1"/>
  <c r="I2316" i="1" a="1"/>
  <c r="I2316" i="1" s="1"/>
  <c r="M2314" i="1" a="1"/>
  <c r="M2314" i="1" s="1"/>
  <c r="K2314" i="1" a="1"/>
  <c r="K2314" i="1"/>
  <c r="J2314" i="1" a="1"/>
  <c r="J2314" i="1"/>
  <c r="G2314" i="1" a="1"/>
  <c r="G2314" i="1" s="1"/>
  <c r="N2314" i="1" a="1"/>
  <c r="N2314" i="1"/>
  <c r="Q2316" i="1" a="1"/>
  <c r="Q2316" i="1" s="1"/>
  <c r="I2314" i="1" a="1"/>
  <c r="I2314" i="1" s="1"/>
  <c r="H2316" i="1" a="1"/>
  <c r="H2316" i="1" s="1"/>
  <c r="F2314" i="1" a="1"/>
  <c r="F2314" i="1"/>
  <c r="N2316" i="1" a="1"/>
  <c r="N2316" i="1"/>
  <c r="O2317" i="1" a="1"/>
  <c r="O2317" i="1"/>
  <c r="K2316" i="1" a="1"/>
  <c r="K2316" i="1" s="1"/>
  <c r="L2317" i="1" a="1"/>
  <c r="L2317" i="1" s="1"/>
  <c r="G2319" i="1"/>
  <c r="F2319" i="1"/>
  <c r="O2314" i="1" a="1"/>
  <c r="O2314" i="1" s="1"/>
  <c r="Q2317" i="1" a="1"/>
  <c r="Q2317" i="1"/>
  <c r="L2316" i="1" a="1"/>
  <c r="L2316" i="1"/>
  <c r="G2317" i="1" a="1"/>
  <c r="G2317" i="1"/>
  <c r="H2314" i="1" a="1"/>
  <c r="H2314" i="1"/>
  <c r="P2317" i="1" a="1"/>
  <c r="P2317" i="1"/>
  <c r="N2317" i="1" a="1"/>
  <c r="N2317" i="1"/>
  <c r="M2317" i="1" a="1"/>
  <c r="M2317" i="1"/>
  <c r="J2317" i="1" a="1"/>
  <c r="J2317" i="1"/>
  <c r="H2317" i="1" a="1"/>
  <c r="H2317" i="1" s="1"/>
  <c r="P2316" i="1" a="1"/>
  <c r="P2316" i="1"/>
  <c r="G2316" i="1" a="1"/>
  <c r="G2316" i="1" s="1"/>
  <c r="F2316" i="1" a="1"/>
  <c r="F2316" i="1"/>
  <c r="Q2314" i="1" a="1"/>
  <c r="Q2314" i="1"/>
  <c r="P743" i="1" a="1"/>
  <c r="P743" i="1"/>
  <c r="J743" i="1" a="1"/>
  <c r="J743" i="1"/>
  <c r="M743" i="1" a="1"/>
  <c r="M743" i="1"/>
  <c r="K743" i="1" a="1"/>
  <c r="K743" i="1" s="1"/>
  <c r="H743" i="1" a="1"/>
  <c r="H743" i="1"/>
  <c r="G743" i="1" a="1"/>
  <c r="G743" i="1" s="1"/>
  <c r="N743" i="1" a="1"/>
  <c r="N743" i="1"/>
  <c r="Q743" i="1" a="1"/>
  <c r="Q743" i="1"/>
  <c r="F743" i="1" a="1"/>
  <c r="F743" i="1"/>
  <c r="O743" i="1" a="1"/>
  <c r="O743" i="1" s="1"/>
  <c r="I742" i="1" a="1"/>
  <c r="I742" i="1" s="1"/>
  <c r="I744" i="1" s="1" a="1"/>
  <c r="I744" i="1" s="1"/>
  <c r="I743" i="1" a="1"/>
  <c r="I743" i="1"/>
  <c r="L743" i="1" a="1"/>
  <c r="L743" i="1" s="1"/>
  <c r="H740" i="1" a="1"/>
  <c r="H740" i="1"/>
  <c r="F740" i="1" a="1"/>
  <c r="F740" i="1" s="1"/>
  <c r="Q740" i="1" a="1"/>
  <c r="Q740" i="1" s="1"/>
  <c r="P740" i="1" a="1"/>
  <c r="P740" i="1"/>
  <c r="K740" i="1" a="1"/>
  <c r="K740" i="1" s="1"/>
  <c r="O740" i="1" a="1"/>
  <c r="O740" i="1"/>
  <c r="N740" i="1" a="1"/>
  <c r="N740" i="1" s="1"/>
  <c r="M740" i="1" a="1"/>
  <c r="M740" i="1"/>
  <c r="G740" i="1" a="1"/>
  <c r="G740" i="1" s="1"/>
  <c r="L740" i="1" a="1"/>
  <c r="L740" i="1" s="1"/>
  <c r="J740" i="1" a="1"/>
  <c r="J740" i="1" s="1"/>
  <c r="I740" i="1" a="1"/>
  <c r="I740" i="1"/>
  <c r="P727" i="1" a="1"/>
  <c r="P727" i="1"/>
  <c r="O724" i="1" a="1"/>
  <c r="O724" i="1"/>
  <c r="H724" i="1" a="1"/>
  <c r="H724" i="1"/>
  <c r="M720" i="1" a="1"/>
  <c r="M720" i="1"/>
  <c r="I727" i="1" a="1"/>
  <c r="I727" i="1" s="1"/>
  <c r="H727" i="1" a="1"/>
  <c r="H727" i="1"/>
  <c r="I724" i="1" a="1"/>
  <c r="I724" i="1"/>
  <c r="M724" i="1" a="1"/>
  <c r="M724" i="1"/>
  <c r="N720" i="1" a="1"/>
  <c r="N720" i="1" s="1"/>
  <c r="L724" i="1" a="1"/>
  <c r="L724" i="1" s="1"/>
  <c r="G724" i="1" a="1"/>
  <c r="G724" i="1"/>
  <c r="Q727" i="1" a="1"/>
  <c r="Q727" i="1"/>
  <c r="Q720" i="1" a="1"/>
  <c r="Q720" i="1" s="1"/>
  <c r="P720" i="1" a="1"/>
  <c r="P720" i="1"/>
  <c r="M727" i="1" a="1"/>
  <c r="M727" i="1"/>
  <c r="N727" i="1" a="1"/>
  <c r="N727" i="1"/>
  <c r="P724" i="1" a="1"/>
  <c r="P724" i="1" s="1"/>
  <c r="O727" i="1" a="1"/>
  <c r="O727" i="1"/>
  <c r="O720" i="1" a="1"/>
  <c r="O720" i="1" s="1"/>
  <c r="L720" i="1" a="1"/>
  <c r="L720" i="1"/>
  <c r="L726" i="1" s="1" a="1"/>
  <c r="L726" i="1" s="1"/>
  <c r="L728" i="1" s="1" a="1"/>
  <c r="L728" i="1" s="1"/>
  <c r="K727" i="1" a="1"/>
  <c r="K727" i="1"/>
  <c r="J727" i="1" a="1"/>
  <c r="J727" i="1" s="1"/>
  <c r="Q724" i="1" a="1"/>
  <c r="Q724" i="1"/>
  <c r="F724" i="1" a="1"/>
  <c r="F724" i="1" s="1"/>
  <c r="L727" i="1" a="1"/>
  <c r="L727" i="1" s="1"/>
  <c r="G727" i="1" a="1"/>
  <c r="G727" i="1"/>
  <c r="F727" i="1" a="1"/>
  <c r="F727" i="1"/>
  <c r="K724" i="1" a="1"/>
  <c r="K724" i="1"/>
  <c r="N724" i="1" a="1"/>
  <c r="N724" i="1"/>
  <c r="J724" i="1" a="1"/>
  <c r="J724" i="1" s="1"/>
  <c r="O711" i="1" a="1"/>
  <c r="O711" i="1" s="1"/>
  <c r="N716" i="1" a="1"/>
  <c r="N716" i="1" s="1"/>
  <c r="Q711" i="1" a="1"/>
  <c r="Q711" i="1" s="1"/>
  <c r="J720" i="1" a="1"/>
  <c r="J720" i="1"/>
  <c r="H720" i="1" a="1"/>
  <c r="H720" i="1"/>
  <c r="O719" i="1" a="1"/>
  <c r="O719" i="1" s="1"/>
  <c r="P718" i="1" a="1"/>
  <c r="P718" i="1"/>
  <c r="P726" i="1" s="1" a="1"/>
  <c r="P726" i="1" s="1"/>
  <c r="P728" i="1" s="1" a="1"/>
  <c r="P728" i="1" s="1"/>
  <c r="M718" i="1" a="1"/>
  <c r="M718" i="1" s="1"/>
  <c r="G711" i="1" a="1"/>
  <c r="G711" i="1"/>
  <c r="M719" i="1" a="1"/>
  <c r="M719" i="1"/>
  <c r="I716" i="1" a="1"/>
  <c r="I716" i="1" s="1"/>
  <c r="N711" i="1" a="1"/>
  <c r="N711" i="1" s="1"/>
  <c r="K720" i="1" a="1"/>
  <c r="K720" i="1"/>
  <c r="I720" i="1" a="1"/>
  <c r="I720" i="1"/>
  <c r="G720" i="1" a="1"/>
  <c r="G720" i="1" s="1"/>
  <c r="F720" i="1" a="1"/>
  <c r="F720" i="1"/>
  <c r="L711" i="1" a="1"/>
  <c r="L711" i="1"/>
  <c r="J711" i="1" a="1"/>
  <c r="J711" i="1"/>
  <c r="O716" i="1" a="1"/>
  <c r="O716" i="1"/>
  <c r="Q719" i="1" a="1"/>
  <c r="Q719" i="1" s="1"/>
  <c r="P719" i="1" a="1"/>
  <c r="P719" i="1"/>
  <c r="M716" i="1" a="1"/>
  <c r="M716" i="1"/>
  <c r="N719" i="1" a="1"/>
  <c r="N719" i="1"/>
  <c r="K711" i="1" a="1"/>
  <c r="K711" i="1" s="1"/>
  <c r="L719" i="1" a="1"/>
  <c r="L719" i="1"/>
  <c r="K719" i="1" a="1"/>
  <c r="K719" i="1" s="1"/>
  <c r="K718" i="1" a="1"/>
  <c r="K718" i="1" s="1"/>
  <c r="K742" i="1" s="1" a="1"/>
  <c r="K742" i="1" s="1"/>
  <c r="K744" i="1" s="1" a="1"/>
  <c r="K744" i="1" s="1"/>
  <c r="G716" i="1" a="1"/>
  <c r="G716" i="1"/>
  <c r="H719" i="1" a="1"/>
  <c r="H719" i="1"/>
  <c r="J716" i="1" a="1"/>
  <c r="J716" i="1" s="1"/>
  <c r="J719" i="1" a="1"/>
  <c r="J719" i="1"/>
  <c r="G719" i="1" a="1"/>
  <c r="G719" i="1"/>
  <c r="F719" i="1" a="1"/>
  <c r="F719" i="1"/>
  <c r="Q718" i="1" a="1"/>
  <c r="Q718" i="1" s="1"/>
  <c r="O718" i="1" a="1"/>
  <c r="O718" i="1" s="1"/>
  <c r="P711" i="1" a="1"/>
  <c r="P711" i="1"/>
  <c r="G718" i="1" a="1"/>
  <c r="G718" i="1"/>
  <c r="H711" i="1" a="1"/>
  <c r="H711" i="1"/>
  <c r="N718" i="1" a="1"/>
  <c r="N718" i="1"/>
  <c r="H718" i="1" a="1"/>
  <c r="H718" i="1" s="1"/>
  <c r="F718" i="1" a="1"/>
  <c r="F718" i="1" s="1"/>
  <c r="J718" i="1" a="1"/>
  <c r="J718" i="1" s="1"/>
  <c r="J726" i="1" s="1" a="1"/>
  <c r="J726" i="1" s="1"/>
  <c r="J728" i="1" s="1" a="1"/>
  <c r="J728" i="1" s="1"/>
  <c r="Q716" i="1" a="1"/>
  <c r="Q716" i="1"/>
  <c r="K716" i="1" a="1"/>
  <c r="K716" i="1"/>
  <c r="P716" i="1" a="1"/>
  <c r="P716" i="1"/>
  <c r="L716" i="1" a="1"/>
  <c r="L716" i="1" s="1"/>
  <c r="F716" i="1" a="1"/>
  <c r="F716" i="1" s="1"/>
  <c r="M711" i="1" a="1"/>
  <c r="M711" i="1" s="1"/>
  <c r="I719" i="1" a="1"/>
  <c r="I719" i="1"/>
  <c r="L718" i="1" a="1"/>
  <c r="L718" i="1"/>
  <c r="L742" i="1" s="1" a="1"/>
  <c r="L742" i="1" s="1"/>
  <c r="L744" i="1" s="1" a="1"/>
  <c r="L744" i="1" s="1"/>
  <c r="H716" i="1" a="1"/>
  <c r="H716" i="1"/>
  <c r="I711" i="1" a="1"/>
  <c r="I711" i="1"/>
  <c r="I718" i="1" a="1"/>
  <c r="I718" i="1"/>
  <c r="L2031" i="1" a="1"/>
  <c r="L2031" i="1"/>
  <c r="K2031" i="1" a="1"/>
  <c r="K2031" i="1"/>
  <c r="J2031" i="1" a="1"/>
  <c r="J2031" i="1" s="1"/>
  <c r="G2031" i="1"/>
  <c r="O2031" i="1" a="1"/>
  <c r="O2031" i="1" s="1"/>
  <c r="I2029" i="1" a="1"/>
  <c r="I2029" i="1" s="1"/>
  <c r="I2028" i="1" s="1" a="1"/>
  <c r="I2028" i="1" s="1"/>
  <c r="G2029" i="1" a="1"/>
  <c r="G2029" i="1" s="1"/>
  <c r="G2028" i="1" s="1" a="1"/>
  <c r="G2028" i="1" s="1"/>
  <c r="P2028" i="1" a="1"/>
  <c r="P2028" i="1"/>
  <c r="L2028" i="1" a="1"/>
  <c r="L2028" i="1"/>
  <c r="H2028" i="1" a="1"/>
  <c r="H2028" i="1" s="1"/>
  <c r="M2028" i="1" a="1"/>
  <c r="M2028" i="1" s="1"/>
  <c r="M2029" i="1" a="1"/>
  <c r="M2029" i="1"/>
  <c r="P2029" i="1" a="1"/>
  <c r="P2029" i="1"/>
  <c r="J2029" i="1" a="1"/>
  <c r="J2029" i="1" s="1"/>
  <c r="H2029" i="1" a="1"/>
  <c r="H2029" i="1" s="1"/>
  <c r="J2028" i="1" a="1"/>
  <c r="J2028" i="1" s="1"/>
  <c r="L2029" i="1" a="1"/>
  <c r="L2029" i="1"/>
  <c r="O2029" i="1" a="1"/>
  <c r="O2029" i="1" s="1"/>
  <c r="O2028" i="1" s="1" a="1"/>
  <c r="O2028" i="1" s="1"/>
  <c r="F2029" i="1" a="1"/>
  <c r="F2029" i="1" s="1"/>
  <c r="F2028" i="1" s="1" a="1"/>
  <c r="F2028" i="1" s="1"/>
  <c r="Q2029" i="1" a="1"/>
  <c r="Q2029" i="1" s="1"/>
  <c r="Q2028" i="1" s="1" a="1"/>
  <c r="Q2028" i="1" s="1"/>
  <c r="N2029" i="1" a="1"/>
  <c r="N2029" i="1"/>
  <c r="N2028" i="1" s="1" a="1"/>
  <c r="N2028" i="1" s="1"/>
  <c r="K2029" i="1" a="1"/>
  <c r="K2029" i="1" s="1"/>
  <c r="K2028" i="1" s="1" a="1"/>
  <c r="K2028" i="1" s="1"/>
  <c r="K2049" i="1" a="1"/>
  <c r="K2049" i="1" s="1"/>
  <c r="Q2049" i="1" a="1"/>
  <c r="Q2049" i="1" s="1"/>
  <c r="M2049" i="1" a="1"/>
  <c r="M2049" i="1" s="1"/>
  <c r="H2049" i="1" a="1"/>
  <c r="H2049" i="1" s="1"/>
  <c r="J2049" i="1" a="1"/>
  <c r="J2049" i="1" s="1"/>
  <c r="L2049" i="1" a="1"/>
  <c r="L2049" i="1"/>
  <c r="G2049" i="1" a="1"/>
  <c r="G2049" i="1"/>
  <c r="I2049" i="1" a="1"/>
  <c r="I2049" i="1"/>
  <c r="O2049" i="1" a="1"/>
  <c r="O2049" i="1"/>
  <c r="N2049" i="1" a="1"/>
  <c r="N2049" i="1"/>
  <c r="P2049" i="1" a="1"/>
  <c r="P2049" i="1"/>
  <c r="H2046" i="1" a="1"/>
  <c r="H2046" i="1"/>
  <c r="O2047" i="1" a="1"/>
  <c r="O2047" i="1" s="1"/>
  <c r="N2047" i="1" a="1"/>
  <c r="N2047" i="1"/>
  <c r="L2047" i="1" a="1"/>
  <c r="L2047" i="1" s="1"/>
  <c r="K2047" i="1" a="1"/>
  <c r="K2047" i="1"/>
  <c r="O2046" i="1" a="1"/>
  <c r="O2046" i="1" s="1"/>
  <c r="N2046" i="1" a="1"/>
  <c r="N2046" i="1" s="1"/>
  <c r="F2045" i="1" a="1"/>
  <c r="F2045" i="1"/>
  <c r="N2044" i="1" a="1"/>
  <c r="N2044" i="1"/>
  <c r="I2045" i="1" a="1"/>
  <c r="I2045" i="1"/>
  <c r="G2046" i="1" a="1"/>
  <c r="G2046" i="1" s="1"/>
  <c r="J2045" i="1" a="1"/>
  <c r="J2045" i="1"/>
  <c r="Q2044" i="1" a="1"/>
  <c r="Q2044" i="1" s="1"/>
  <c r="P2048" i="1" a="1"/>
  <c r="P2048" i="1"/>
  <c r="P2045" i="1" a="1"/>
  <c r="P2045" i="1" s="1"/>
  <c r="N2045" i="1" a="1"/>
  <c r="N2045" i="1"/>
  <c r="I2046" i="1" a="1"/>
  <c r="I2046" i="1"/>
  <c r="F2046" i="1" a="1"/>
  <c r="F2046" i="1" s="1"/>
  <c r="O2045" i="1" a="1"/>
  <c r="O2045" i="1" s="1"/>
  <c r="K2045" i="1" a="1"/>
  <c r="K2045" i="1" s="1"/>
  <c r="F2049" i="1" a="1"/>
  <c r="F2049" i="1" s="1"/>
  <c r="Q2048" i="1" a="1"/>
  <c r="Q2048" i="1"/>
  <c r="O2048" i="1" a="1"/>
  <c r="O2048" i="1"/>
  <c r="F2047" i="1" a="1"/>
  <c r="F2047" i="1"/>
  <c r="P2044" i="1" a="1"/>
  <c r="P2044" i="1"/>
  <c r="F2048" i="1" a="1"/>
  <c r="F2048" i="1"/>
  <c r="H2045" i="1" a="1"/>
  <c r="H2045" i="1"/>
  <c r="I2047" i="1" a="1"/>
  <c r="I2047" i="1"/>
  <c r="P2047" i="1" a="1"/>
  <c r="P2047" i="1"/>
  <c r="Q2047" i="1" a="1"/>
  <c r="Q2047" i="1" s="1"/>
  <c r="K2048" i="1" a="1"/>
  <c r="K2048" i="1" s="1"/>
  <c r="L2048" i="1" a="1"/>
  <c r="L2048" i="1" s="1"/>
  <c r="O2044" i="1" a="1"/>
  <c r="O2044" i="1" s="1"/>
  <c r="H2048" i="1" a="1"/>
  <c r="H2048" i="1" s="1"/>
  <c r="M2047" i="1" a="1"/>
  <c r="M2047" i="1"/>
  <c r="H2047" i="1" a="1"/>
  <c r="H2047" i="1"/>
  <c r="G2047" i="1" a="1"/>
  <c r="G2047" i="1" s="1"/>
  <c r="L2045" i="1" a="1"/>
  <c r="L2045" i="1" s="1"/>
  <c r="G2045" i="1" a="1"/>
  <c r="G2045" i="1" s="1"/>
  <c r="M2044" i="1" a="1"/>
  <c r="M2044" i="1"/>
  <c r="N2048" i="1" a="1"/>
  <c r="N2048" i="1"/>
  <c r="K2046" i="1" a="1"/>
  <c r="K2046" i="1" s="1"/>
  <c r="M2045" i="1" a="1"/>
  <c r="M2045" i="1"/>
  <c r="M2048" i="1" a="1"/>
  <c r="M2048" i="1" s="1"/>
  <c r="J2048" i="1" a="1"/>
  <c r="J2048" i="1"/>
  <c r="Q2045" i="1" a="1"/>
  <c r="Q2045" i="1"/>
  <c r="I2048" i="1" a="1"/>
  <c r="I2048" i="1" s="1"/>
  <c r="G2048" i="1" a="1"/>
  <c r="G2048" i="1" s="1"/>
  <c r="P2046" i="1" a="1"/>
  <c r="P2046" i="1"/>
  <c r="J2047" i="1" a="1"/>
  <c r="J2047" i="1" s="1"/>
  <c r="Q2046" i="1" a="1"/>
  <c r="Q2046" i="1" s="1"/>
  <c r="L2044" i="1" a="1"/>
  <c r="L2044" i="1"/>
  <c r="L2046" i="1" a="1"/>
  <c r="L2046" i="1"/>
  <c r="J2046" i="1" a="1"/>
  <c r="J2046" i="1" s="1"/>
  <c r="M2046" i="1" a="1"/>
  <c r="M2046" i="1"/>
  <c r="Q2043" i="1" a="1"/>
  <c r="Q2043" i="1"/>
  <c r="P2043" i="1" a="1"/>
  <c r="P2043" i="1" s="1"/>
  <c r="N2043" i="1" a="1"/>
  <c r="N2043" i="1"/>
  <c r="M2043" i="1" a="1"/>
  <c r="M2043" i="1" s="1"/>
  <c r="L2043" i="1" a="1"/>
  <c r="L2043" i="1"/>
  <c r="H2043" i="1" a="1"/>
  <c r="H2043" i="1"/>
  <c r="K2043" i="1" a="1"/>
  <c r="K2043" i="1" s="1"/>
  <c r="I2043" i="1" a="1"/>
  <c r="I2043" i="1" s="1"/>
  <c r="J2043" i="1" a="1"/>
  <c r="J2043" i="1"/>
  <c r="G2043" i="1" a="1"/>
  <c r="G2043" i="1" s="1"/>
  <c r="F2043" i="1" a="1"/>
  <c r="F2043" i="1" s="1"/>
  <c r="Q2042" i="1" a="1"/>
  <c r="Q2042" i="1"/>
  <c r="K2044" i="1" a="1"/>
  <c r="K2044" i="1"/>
  <c r="J2044" i="1" a="1"/>
  <c r="J2044" i="1"/>
  <c r="O2043" i="1" a="1"/>
  <c r="O2043" i="1"/>
  <c r="I2044" i="1" a="1"/>
  <c r="I2044" i="1"/>
  <c r="H2044" i="1" a="1"/>
  <c r="H2044" i="1"/>
  <c r="G2044" i="1" a="1"/>
  <c r="G2044" i="1"/>
  <c r="F2044" i="1" a="1"/>
  <c r="F2044" i="1"/>
  <c r="O2040" i="1" a="1"/>
  <c r="O2040" i="1"/>
  <c r="Q2040" i="1" a="1"/>
  <c r="Q2040" i="1" s="1"/>
  <c r="G2040" i="1" a="1"/>
  <c r="G2040" i="1"/>
  <c r="L2039" i="1" a="1"/>
  <c r="L2039" i="1"/>
  <c r="J2039" i="1" a="1"/>
  <c r="J2039" i="1"/>
  <c r="I2039" i="1" a="1"/>
  <c r="I2039" i="1"/>
  <c r="H2039" i="1" a="1"/>
  <c r="H2039" i="1" s="1"/>
  <c r="F2040" i="1" a="1"/>
  <c r="F2040" i="1" s="1"/>
  <c r="N2040" i="1" a="1"/>
  <c r="N2040" i="1"/>
  <c r="P2042" i="1" a="1"/>
  <c r="P2042" i="1" s="1"/>
  <c r="O2042" i="1" a="1"/>
  <c r="O2042" i="1" s="1"/>
  <c r="L2040" i="1" a="1"/>
  <c r="L2040" i="1"/>
  <c r="K2039" i="1" a="1"/>
  <c r="K2039" i="1"/>
  <c r="N2042" i="1" a="1"/>
  <c r="N2042" i="1" s="1"/>
  <c r="M2042" i="1" a="1"/>
  <c r="M2042" i="1"/>
  <c r="G2042" i="1" a="1"/>
  <c r="G2042" i="1" s="1"/>
  <c r="L2042" i="1" a="1"/>
  <c r="L2042" i="1"/>
  <c r="K2042" i="1" a="1"/>
  <c r="K2042" i="1" s="1"/>
  <c r="J2042" i="1" a="1"/>
  <c r="J2042" i="1"/>
  <c r="P2041" i="1" a="1"/>
  <c r="P2041" i="1"/>
  <c r="Q2039" i="1" a="1"/>
  <c r="Q2039" i="1"/>
  <c r="N2041" i="1" a="1"/>
  <c r="N2041" i="1" s="1"/>
  <c r="P2039" i="1" a="1"/>
  <c r="P2039" i="1" s="1"/>
  <c r="J2041" i="1" a="1"/>
  <c r="J2041" i="1" s="1"/>
  <c r="I2041" i="1" a="1"/>
  <c r="I2041" i="1" s="1"/>
  <c r="F2039" i="1" a="1"/>
  <c r="F2039" i="1" s="1"/>
  <c r="N2039" i="1" a="1"/>
  <c r="N2039" i="1" s="1"/>
  <c r="M2039" i="1" a="1"/>
  <c r="M2039" i="1"/>
  <c r="I2042" i="1" a="1"/>
  <c r="I2042" i="1"/>
  <c r="H2042" i="1" a="1"/>
  <c r="H2042" i="1" s="1"/>
  <c r="K2040" i="1" a="1"/>
  <c r="K2040" i="1"/>
  <c r="P2040" i="1" a="1"/>
  <c r="P2040" i="1"/>
  <c r="F2042" i="1" a="1"/>
  <c r="F2042" i="1"/>
  <c r="Q2041" i="1" a="1"/>
  <c r="Q2041" i="1" s="1"/>
  <c r="O2041" i="1" a="1"/>
  <c r="O2041" i="1" s="1"/>
  <c r="L2041" i="1" a="1"/>
  <c r="L2041" i="1"/>
  <c r="M2041" i="1" a="1"/>
  <c r="M2041" i="1"/>
  <c r="K2041" i="1" a="1"/>
  <c r="K2041" i="1"/>
  <c r="H2041" i="1" a="1"/>
  <c r="H2041" i="1"/>
  <c r="G2041" i="1" a="1"/>
  <c r="G2041" i="1" s="1"/>
  <c r="J2040" i="1" a="1"/>
  <c r="J2040" i="1" s="1"/>
  <c r="O2039" i="1" a="1"/>
  <c r="O2039" i="1" s="1"/>
  <c r="M2040" i="1" a="1"/>
  <c r="M2040" i="1"/>
  <c r="H2040" i="1" a="1"/>
  <c r="H2040" i="1" s="1"/>
  <c r="G2039" i="1" a="1"/>
  <c r="G2039" i="1"/>
  <c r="I2040" i="1" a="1"/>
  <c r="I2040" i="1"/>
  <c r="F2041" i="1" a="1"/>
  <c r="F2041" i="1" s="1"/>
  <c r="M2035" i="1" a="1"/>
  <c r="M2035" i="1" s="1"/>
  <c r="L2035" i="1" a="1"/>
  <c r="L2035" i="1"/>
  <c r="O2038" i="1" a="1"/>
  <c r="O2038" i="1" s="1"/>
  <c r="L2038" i="1" a="1"/>
  <c r="L2038" i="1"/>
  <c r="K2038" i="1" a="1"/>
  <c r="K2038" i="1"/>
  <c r="I2038" i="1" a="1"/>
  <c r="I2038" i="1"/>
  <c r="J2038" i="1" a="1"/>
  <c r="J2038" i="1"/>
  <c r="H2038" i="1" a="1"/>
  <c r="H2038" i="1"/>
  <c r="G2038" i="1" a="1"/>
  <c r="G2038" i="1"/>
  <c r="P2037" i="1" a="1"/>
  <c r="P2037" i="1"/>
  <c r="O2037" i="1" a="1"/>
  <c r="O2037" i="1" s="1"/>
  <c r="M2037" i="1" a="1"/>
  <c r="M2037" i="1"/>
  <c r="J2037" i="1" a="1"/>
  <c r="J2037" i="1"/>
  <c r="N2037" i="1" a="1"/>
  <c r="N2037" i="1" s="1"/>
  <c r="L2037" i="1" a="1"/>
  <c r="L2037" i="1"/>
  <c r="K2037" i="1" a="1"/>
  <c r="K2037" i="1" s="1"/>
  <c r="F2037" i="1" a="1"/>
  <c r="F2037" i="1" s="1"/>
  <c r="L2036" i="1" a="1"/>
  <c r="L2036" i="1"/>
  <c r="K2036" i="1" a="1"/>
  <c r="K2036" i="1" s="1"/>
  <c r="N2035" i="1" a="1"/>
  <c r="N2035" i="1" s="1"/>
  <c r="G2036" i="1" a="1"/>
  <c r="G2036" i="1" s="1"/>
  <c r="J2035" i="1" a="1"/>
  <c r="J2035" i="1" s="1"/>
  <c r="Q2036" i="1" a="1"/>
  <c r="Q2036" i="1"/>
  <c r="H2037" i="1" a="1"/>
  <c r="H2037" i="1"/>
  <c r="O2036" i="1" a="1"/>
  <c r="O2036" i="1" s="1"/>
  <c r="I2036" i="1" a="1"/>
  <c r="I2036" i="1"/>
  <c r="N2036" i="1" a="1"/>
  <c r="N2036" i="1"/>
  <c r="P2035" i="1" a="1"/>
  <c r="P2035" i="1"/>
  <c r="M2036" i="1" a="1"/>
  <c r="M2036" i="1" s="1"/>
  <c r="F2036" i="1" a="1"/>
  <c r="F2036" i="1" s="1"/>
  <c r="M2038" i="1" a="1"/>
  <c r="M2038" i="1"/>
  <c r="H2036" i="1" a="1"/>
  <c r="H2036" i="1" s="1"/>
  <c r="F2038" i="1" a="1"/>
  <c r="F2038" i="1"/>
  <c r="I2037" i="1" a="1"/>
  <c r="I2037" i="1" s="1"/>
  <c r="Q2035" i="1" a="1"/>
  <c r="Q2035" i="1" s="1"/>
  <c r="J2036" i="1" a="1"/>
  <c r="J2036" i="1"/>
  <c r="Q2037" i="1" a="1"/>
  <c r="Q2037" i="1"/>
  <c r="Q2038" i="1" a="1"/>
  <c r="Q2038" i="1" s="1"/>
  <c r="G2037" i="1" a="1"/>
  <c r="G2037" i="1" s="1"/>
  <c r="O2035" i="1" a="1"/>
  <c r="O2035" i="1"/>
  <c r="N2038" i="1" a="1"/>
  <c r="N2038" i="1"/>
  <c r="P2036" i="1" a="1"/>
  <c r="P2036" i="1"/>
  <c r="P2038" i="1" a="1"/>
  <c r="P2038" i="1"/>
  <c r="K2035" i="1" a="1"/>
  <c r="K2035" i="1"/>
  <c r="I2034" i="1" a="1"/>
  <c r="I2034" i="1"/>
  <c r="H2035" i="1" a="1"/>
  <c r="H2035" i="1"/>
  <c r="P2034" i="1" a="1"/>
  <c r="P2034" i="1" s="1"/>
  <c r="Q2034" i="1" a="1"/>
  <c r="Q2034" i="1" s="1"/>
  <c r="O2034" i="1" a="1"/>
  <c r="O2034" i="1"/>
  <c r="N2034" i="1" a="1"/>
  <c r="N2034" i="1"/>
  <c r="L2034" i="1" a="1"/>
  <c r="L2034" i="1"/>
  <c r="Q2032" i="1" a="1"/>
  <c r="Q2032" i="1" s="1"/>
  <c r="Q2031" i="1" s="1" a="1"/>
  <c r="Q2031" i="1" s="1"/>
  <c r="N2032" i="1" a="1"/>
  <c r="N2032" i="1" s="1"/>
  <c r="N2031" i="1" s="1" a="1"/>
  <c r="N2031" i="1" s="1"/>
  <c r="I2035" i="1" a="1"/>
  <c r="I2035" i="1" s="1"/>
  <c r="G2035" i="1" a="1"/>
  <c r="G2035" i="1" s="1"/>
  <c r="H2034" i="1" a="1"/>
  <c r="H2034" i="1"/>
  <c r="J2032" i="1" a="1"/>
  <c r="J2032" i="1"/>
  <c r="H2032" i="1" a="1"/>
  <c r="H2032" i="1" s="1"/>
  <c r="H2031" i="1" s="1" a="1"/>
  <c r="H2031" i="1" s="1"/>
  <c r="O2032" i="1" a="1"/>
  <c r="O2032" i="1"/>
  <c r="F2032" i="1" a="1"/>
  <c r="F2032" i="1"/>
  <c r="F2031" i="1" s="1" a="1"/>
  <c r="F2031" i="1" s="1"/>
  <c r="K2034" i="1" a="1"/>
  <c r="K2034" i="1" s="1"/>
  <c r="G2034" i="1" a="1"/>
  <c r="G2034" i="1" s="1"/>
  <c r="K2032" i="1" a="1"/>
  <c r="K2032" i="1"/>
  <c r="M2032" i="1" a="1"/>
  <c r="M2032" i="1" s="1"/>
  <c r="M2031" i="1" s="1" a="1"/>
  <c r="M2031" i="1" s="1"/>
  <c r="F2035" i="1" a="1"/>
  <c r="F2035" i="1"/>
  <c r="P2032" i="1" a="1"/>
  <c r="P2032" i="1" s="1"/>
  <c r="P2031" i="1" s="1" a="1"/>
  <c r="P2031" i="1" s="1"/>
  <c r="J2034" i="1" a="1"/>
  <c r="J2034" i="1"/>
  <c r="M2034" i="1" a="1"/>
  <c r="M2034" i="1" s="1"/>
  <c r="F2034" i="1" a="1"/>
  <c r="F2034" i="1"/>
  <c r="L2032" i="1" a="1"/>
  <c r="L2032" i="1"/>
  <c r="I2032" i="1" a="1"/>
  <c r="I2032" i="1" s="1"/>
  <c r="I2031" i="1" s="1" a="1"/>
  <c r="I2031" i="1" s="1"/>
  <c r="G2032" i="1" a="1"/>
  <c r="G2032" i="1"/>
  <c r="G2031" i="1" s="1" a="1"/>
  <c r="N31" i="1" a="1"/>
  <c r="N31" i="1"/>
  <c r="O31" i="1" a="1"/>
  <c r="O31" i="1"/>
  <c r="P31" i="1" a="1"/>
  <c r="P31" i="1" s="1"/>
  <c r="Q31" i="1" a="1"/>
  <c r="Q31" i="1"/>
  <c r="H31" i="1" a="1"/>
  <c r="H31" i="1" s="1"/>
  <c r="F30" i="1" a="1"/>
  <c r="F30" i="1"/>
  <c r="G31" i="1" a="1"/>
  <c r="G31" i="1"/>
  <c r="H30" i="1" a="1"/>
  <c r="H30" i="1" s="1"/>
  <c r="O30" i="1" a="1"/>
  <c r="O30" i="1"/>
  <c r="I31" i="1" a="1"/>
  <c r="I31" i="1" s="1"/>
  <c r="L31" i="1" a="1"/>
  <c r="L31" i="1" s="1"/>
  <c r="K31" i="1" a="1"/>
  <c r="K31" i="1"/>
  <c r="F31" i="1" a="1"/>
  <c r="F31" i="1" s="1"/>
  <c r="L30" i="1" a="1"/>
  <c r="L30" i="1" s="1"/>
  <c r="K30" i="1" a="1"/>
  <c r="K30" i="1"/>
  <c r="M30" i="1" a="1"/>
  <c r="M30" i="1"/>
  <c r="J30" i="1" a="1"/>
  <c r="J30" i="1" s="1"/>
  <c r="M31" i="1" a="1"/>
  <c r="M31" i="1"/>
  <c r="J31" i="1" a="1"/>
  <c r="J31" i="1"/>
  <c r="P30" i="1" a="1"/>
  <c r="P30" i="1" s="1"/>
  <c r="N30" i="1" a="1"/>
  <c r="N30" i="1" s="1"/>
  <c r="G30" i="1" a="1"/>
  <c r="G30" i="1" s="1"/>
  <c r="I609" i="1" a="1"/>
  <c r="I609" i="1" s="1"/>
  <c r="J609" i="1" a="1"/>
  <c r="J609" i="1"/>
  <c r="M609" i="1" a="1"/>
  <c r="M609" i="1" s="1"/>
  <c r="N609" i="1" a="1"/>
  <c r="N609" i="1"/>
  <c r="L609" i="1" a="1"/>
  <c r="L609" i="1"/>
  <c r="K609" i="1" a="1"/>
  <c r="K609" i="1" s="1"/>
  <c r="P602" i="1" a="1"/>
  <c r="P602" i="1"/>
  <c r="O606" i="1" a="1"/>
  <c r="O606" i="1"/>
  <c r="L606" i="1" a="1"/>
  <c r="L606" i="1" s="1"/>
  <c r="K606" i="1" a="1"/>
  <c r="K606" i="1"/>
  <c r="P603" i="1" a="1"/>
  <c r="P603" i="1"/>
  <c r="G602" i="1" a="1"/>
  <c r="G602" i="1" s="1"/>
  <c r="M603" i="1" a="1"/>
  <c r="M603" i="1"/>
  <c r="L603" i="1" a="1"/>
  <c r="L603" i="1" s="1"/>
  <c r="O602" i="1" a="1"/>
  <c r="O602" i="1"/>
  <c r="Q607" i="1" a="1"/>
  <c r="Q607" i="1"/>
  <c r="N607" i="1" a="1"/>
  <c r="N607" i="1" s="1"/>
  <c r="N606" i="1" a="1"/>
  <c r="N606" i="1"/>
  <c r="I606" i="1" a="1"/>
  <c r="I606" i="1" s="1"/>
  <c r="N602" i="1" a="1"/>
  <c r="N602" i="1"/>
  <c r="F602" i="1" a="1"/>
  <c r="F602" i="1"/>
  <c r="G606" i="1" a="1"/>
  <c r="G606" i="1"/>
  <c r="J603" i="1" a="1"/>
  <c r="J603" i="1"/>
  <c r="M607" i="1" a="1"/>
  <c r="M607" i="1" s="1"/>
  <c r="J607" i="1" a="1"/>
  <c r="J607" i="1" s="1"/>
  <c r="I603" i="1" a="1"/>
  <c r="I603" i="1" s="1"/>
  <c r="K603" i="1" a="1"/>
  <c r="K603" i="1"/>
  <c r="F603" i="1" a="1"/>
  <c r="F603" i="1"/>
  <c r="J602" i="1" a="1"/>
  <c r="J602" i="1"/>
  <c r="L607" i="1" a="1"/>
  <c r="L607" i="1" s="1"/>
  <c r="I607" i="1" a="1"/>
  <c r="I607" i="1"/>
  <c r="G607" i="1" a="1"/>
  <c r="G607" i="1"/>
  <c r="J606" i="1" a="1"/>
  <c r="J606" i="1" s="1"/>
  <c r="H603" i="1" a="1"/>
  <c r="H603" i="1"/>
  <c r="I602" i="1" a="1"/>
  <c r="I602" i="1" s="1"/>
  <c r="H609" i="1" a="1"/>
  <c r="H609" i="1"/>
  <c r="G609" i="1" a="1"/>
  <c r="G609" i="1"/>
  <c r="F609" i="1" a="1"/>
  <c r="F609" i="1"/>
  <c r="F606" i="1" a="1"/>
  <c r="F606" i="1"/>
  <c r="P607" i="1" a="1"/>
  <c r="P607" i="1" s="1"/>
  <c r="H607" i="1" a="1"/>
  <c r="H607" i="1"/>
  <c r="M606" i="1" a="1"/>
  <c r="M606" i="1" s="1"/>
  <c r="H602" i="1" a="1"/>
  <c r="H602" i="1"/>
  <c r="H606" i="1" a="1"/>
  <c r="H606" i="1"/>
  <c r="M602" i="1" a="1"/>
  <c r="M602" i="1" s="1"/>
  <c r="K607" i="1" a="1"/>
  <c r="K607" i="1"/>
  <c r="O603" i="1" a="1"/>
  <c r="O603" i="1"/>
  <c r="N603" i="1" a="1"/>
  <c r="N603" i="1" s="1"/>
  <c r="G603" i="1" a="1"/>
  <c r="G603" i="1"/>
  <c r="K602" i="1" a="1"/>
  <c r="K602" i="1" s="1"/>
  <c r="Q603" i="1" a="1"/>
  <c r="Q603" i="1"/>
  <c r="O607" i="1" a="1"/>
  <c r="O607" i="1"/>
  <c r="F607" i="1" a="1"/>
  <c r="F607" i="1"/>
  <c r="Q606" i="1" a="1"/>
  <c r="Q606" i="1" s="1"/>
  <c r="P606" i="1" a="1"/>
  <c r="P606" i="1" s="1"/>
  <c r="Q602" i="1" a="1"/>
  <c r="Q602" i="1"/>
  <c r="L602" i="1" a="1"/>
  <c r="L602" i="1" s="1"/>
  <c r="M592" i="1" a="1"/>
  <c r="M592" i="1"/>
  <c r="N595" i="1" a="1"/>
  <c r="N595" i="1"/>
  <c r="J596" i="1" a="1"/>
  <c r="J596" i="1"/>
  <c r="K595" i="1" a="1"/>
  <c r="K595" i="1" s="1"/>
  <c r="K596" i="1" a="1"/>
  <c r="K596" i="1"/>
  <c r="J595" i="1" a="1"/>
  <c r="J595" i="1"/>
  <c r="Q596" i="1" a="1"/>
  <c r="Q596" i="1" s="1"/>
  <c r="M596" i="1" a="1"/>
  <c r="M596" i="1" s="1"/>
  <c r="O595" i="1" a="1"/>
  <c r="O595" i="1" s="1"/>
  <c r="F595" i="1" a="1"/>
  <c r="F595" i="1"/>
  <c r="H592" i="1" a="1"/>
  <c r="H592" i="1" s="1"/>
  <c r="I595" i="1" a="1"/>
  <c r="I595" i="1"/>
  <c r="P592" i="1" a="1"/>
  <c r="P592" i="1"/>
  <c r="K593" i="1" a="1"/>
  <c r="K593" i="1"/>
  <c r="P593" i="1" a="1"/>
  <c r="P593" i="1"/>
  <c r="J593" i="1" a="1"/>
  <c r="J593" i="1"/>
  <c r="L593" i="1" a="1"/>
  <c r="L593" i="1"/>
  <c r="G593" i="1" a="1"/>
  <c r="G593" i="1"/>
  <c r="L596" i="1" a="1"/>
  <c r="L596" i="1" s="1"/>
  <c r="F596" i="1" a="1"/>
  <c r="F596" i="1" s="1"/>
  <c r="I593" i="1" a="1"/>
  <c r="I593" i="1"/>
  <c r="L592" i="1" a="1"/>
  <c r="L592" i="1"/>
  <c r="K592" i="1" a="1"/>
  <c r="K592" i="1" s="1"/>
  <c r="N596" i="1" a="1"/>
  <c r="N596" i="1" s="1"/>
  <c r="M593" i="1" a="1"/>
  <c r="M593" i="1" s="1"/>
  <c r="I596" i="1" a="1"/>
  <c r="I596" i="1"/>
  <c r="G596" i="1" a="1"/>
  <c r="G596" i="1"/>
  <c r="N593" i="1" a="1"/>
  <c r="N593" i="1"/>
  <c r="P596" i="1" a="1"/>
  <c r="P596" i="1"/>
  <c r="O596" i="1" a="1"/>
  <c r="O596" i="1"/>
  <c r="N592" i="1" a="1"/>
  <c r="N592" i="1"/>
  <c r="H595" i="1" a="1"/>
  <c r="H595" i="1"/>
  <c r="Q593" i="1" a="1"/>
  <c r="Q593" i="1"/>
  <c r="O593" i="1" a="1"/>
  <c r="O593" i="1"/>
  <c r="H596" i="1" a="1"/>
  <c r="H596" i="1"/>
  <c r="Q595" i="1" a="1"/>
  <c r="Q595" i="1" s="1"/>
  <c r="J592" i="1" a="1"/>
  <c r="J592" i="1" s="1"/>
  <c r="P595" i="1" a="1"/>
  <c r="P595" i="1"/>
  <c r="M595" i="1" a="1"/>
  <c r="M595" i="1" s="1"/>
  <c r="Q592" i="1" a="1"/>
  <c r="Q592" i="1"/>
  <c r="H593" i="1" a="1"/>
  <c r="H593" i="1" s="1"/>
  <c r="L595" i="1" a="1"/>
  <c r="L595" i="1"/>
  <c r="G595" i="1" a="1"/>
  <c r="G595" i="1"/>
  <c r="F593" i="1" a="1"/>
  <c r="F593" i="1"/>
  <c r="O592" i="1" a="1"/>
  <c r="O592" i="1"/>
  <c r="I592" i="1" a="1"/>
  <c r="I592" i="1"/>
  <c r="N585" i="1" a="1"/>
  <c r="N585" i="1"/>
  <c r="M585" i="1" a="1"/>
  <c r="M585" i="1"/>
  <c r="M588" i="1" a="1"/>
  <c r="M588" i="1" s="1"/>
  <c r="F588" i="1" a="1"/>
  <c r="F588" i="1"/>
  <c r="Q585" i="1" a="1"/>
  <c r="Q585" i="1" s="1"/>
  <c r="O585" i="1" a="1"/>
  <c r="O585" i="1"/>
  <c r="M584" i="1" a="1"/>
  <c r="M584" i="1" s="1"/>
  <c r="J584" i="1" a="1"/>
  <c r="J584" i="1"/>
  <c r="G584" i="1" a="1"/>
  <c r="G584" i="1"/>
  <c r="L585" i="1" a="1"/>
  <c r="L585" i="1" s="1"/>
  <c r="G592" i="1" a="1"/>
  <c r="G592" i="1"/>
  <c r="F592" i="1" a="1"/>
  <c r="F592" i="1" s="1"/>
  <c r="N588" i="1" a="1"/>
  <c r="N588" i="1"/>
  <c r="K589" i="1" a="1"/>
  <c r="K589" i="1" s="1"/>
  <c r="K585" i="1" a="1"/>
  <c r="K585" i="1" s="1"/>
  <c r="Q584" i="1" a="1"/>
  <c r="Q584" i="1" s="1"/>
  <c r="Q589" i="1" a="1"/>
  <c r="Q589" i="1"/>
  <c r="P589" i="1" a="1"/>
  <c r="P589" i="1"/>
  <c r="O589" i="1" a="1"/>
  <c r="O589" i="1"/>
  <c r="F584" i="1" a="1"/>
  <c r="F584" i="1"/>
  <c r="H588" i="1" a="1"/>
  <c r="H588" i="1" s="1"/>
  <c r="L589" i="1" a="1"/>
  <c r="L589" i="1" s="1"/>
  <c r="H585" i="1" a="1"/>
  <c r="H585" i="1"/>
  <c r="N589" i="1" a="1"/>
  <c r="N589" i="1"/>
  <c r="I589" i="1" a="1"/>
  <c r="I589" i="1"/>
  <c r="J588" i="1" a="1"/>
  <c r="J588" i="1"/>
  <c r="P588" i="1" a="1"/>
  <c r="P588" i="1"/>
  <c r="G588" i="1" a="1"/>
  <c r="G588" i="1"/>
  <c r="K588" i="1" a="1"/>
  <c r="K588" i="1"/>
  <c r="F589" i="1" a="1"/>
  <c r="F589" i="1"/>
  <c r="L588" i="1" a="1"/>
  <c r="L588" i="1"/>
  <c r="I588" i="1" a="1"/>
  <c r="I588" i="1" s="1"/>
  <c r="Q588" i="1" a="1"/>
  <c r="Q588" i="1"/>
  <c r="O588" i="1" a="1"/>
  <c r="O588" i="1"/>
  <c r="P585" i="1" a="1"/>
  <c r="P585" i="1" s="1"/>
  <c r="N584" i="1" a="1"/>
  <c r="N584" i="1" s="1"/>
  <c r="J585" i="1" a="1"/>
  <c r="J585" i="1" s="1"/>
  <c r="L584" i="1" a="1"/>
  <c r="L584" i="1"/>
  <c r="F585" i="1" a="1"/>
  <c r="F585" i="1"/>
  <c r="O584" i="1" a="1"/>
  <c r="O584" i="1"/>
  <c r="I584" i="1" a="1"/>
  <c r="I584" i="1"/>
  <c r="H584" i="1" a="1"/>
  <c r="H584" i="1"/>
  <c r="I585" i="1" a="1"/>
  <c r="I585" i="1"/>
  <c r="K584" i="1" a="1"/>
  <c r="K584" i="1"/>
  <c r="M589" i="1" a="1"/>
  <c r="M589" i="1"/>
  <c r="H589" i="1" a="1"/>
  <c r="H589" i="1"/>
  <c r="J589" i="1" a="1"/>
  <c r="J589" i="1"/>
  <c r="P584" i="1" a="1"/>
  <c r="P584" i="1"/>
  <c r="G585" i="1" a="1"/>
  <c r="G585" i="1" s="1"/>
  <c r="G589" i="1" a="1"/>
  <c r="G589" i="1"/>
  <c r="Q709" i="1" a="1"/>
  <c r="Q709" i="1" s="1"/>
  <c r="F711" i="1" a="1"/>
  <c r="F711" i="1" s="1"/>
  <c r="P697" i="1" a="1"/>
  <c r="P697" i="1" s="1"/>
  <c r="N697" i="1" a="1"/>
  <c r="N697" i="1" s="1"/>
  <c r="O697" i="1" a="1"/>
  <c r="O697" i="1"/>
  <c r="P709" i="1" a="1"/>
  <c r="P709" i="1"/>
  <c r="O709" i="1" a="1"/>
  <c r="O709" i="1"/>
  <c r="N709" i="1" a="1"/>
  <c r="N709" i="1"/>
  <c r="M709" i="1" a="1"/>
  <c r="M709" i="1"/>
  <c r="L709" i="1" a="1"/>
  <c r="L709" i="1"/>
  <c r="K709" i="1" a="1"/>
  <c r="K709" i="1" s="1"/>
  <c r="J709" i="1" a="1"/>
  <c r="J709" i="1" s="1"/>
  <c r="I709" i="1" a="1"/>
  <c r="I709" i="1" s="1"/>
  <c r="H709" i="1" a="1"/>
  <c r="H709" i="1"/>
  <c r="G709" i="1" a="1"/>
  <c r="G709" i="1"/>
  <c r="F709" i="1" a="1"/>
  <c r="F709" i="1"/>
  <c r="Q697" i="1" a="1"/>
  <c r="Q697" i="1" s="1"/>
  <c r="P696" i="1" a="1"/>
  <c r="P696" i="1"/>
  <c r="M696" i="1" a="1"/>
  <c r="M696" i="1" s="1"/>
  <c r="L696" i="1" a="1"/>
  <c r="L696" i="1"/>
  <c r="K696" i="1" a="1"/>
  <c r="K696" i="1"/>
  <c r="I696" i="1" a="1"/>
  <c r="I696" i="1" s="1"/>
  <c r="G696" i="1" a="1"/>
  <c r="G696" i="1"/>
  <c r="I697" i="1" a="1"/>
  <c r="I697" i="1" s="1"/>
  <c r="N696" i="1" a="1"/>
  <c r="N696" i="1"/>
  <c r="F697" i="1" a="1"/>
  <c r="F697" i="1"/>
  <c r="Q696" i="1" a="1"/>
  <c r="Q696" i="1" s="1"/>
  <c r="O696" i="1" a="1"/>
  <c r="O696" i="1"/>
  <c r="J696" i="1" a="1"/>
  <c r="J696" i="1"/>
  <c r="H696" i="1" a="1"/>
  <c r="H696" i="1"/>
  <c r="F696" i="1" a="1"/>
  <c r="F696" i="1"/>
  <c r="K697" i="1" a="1"/>
  <c r="K697" i="1"/>
  <c r="M697" i="1" a="1"/>
  <c r="M697" i="1"/>
  <c r="L697" i="1" a="1"/>
  <c r="L697" i="1"/>
  <c r="J697" i="1" a="1"/>
  <c r="J697" i="1"/>
  <c r="H697" i="1" a="1"/>
  <c r="H697" i="1"/>
  <c r="G697" i="1" a="1"/>
  <c r="G697" i="1"/>
  <c r="L683" i="1" a="1"/>
  <c r="L683" i="1" s="1"/>
  <c r="J683" i="1" a="1"/>
  <c r="J683" i="1"/>
  <c r="N682" i="1" a="1"/>
  <c r="N682" i="1" s="1"/>
  <c r="M682" i="1" a="1"/>
  <c r="M682" i="1" s="1"/>
  <c r="M683" i="1" a="1"/>
  <c r="M683" i="1"/>
  <c r="K683" i="1" a="1"/>
  <c r="K683" i="1"/>
  <c r="G683" i="1" a="1"/>
  <c r="G683" i="1"/>
  <c r="O682" i="1" a="1"/>
  <c r="O682" i="1"/>
  <c r="F685" i="1" a="1"/>
  <c r="F685" i="1"/>
  <c r="K685" i="1" a="1"/>
  <c r="K685" i="1"/>
  <c r="H688" i="1" a="1"/>
  <c r="H688" i="1"/>
  <c r="G687" i="1" a="1"/>
  <c r="G687" i="1"/>
  <c r="Q688" i="1" a="1"/>
  <c r="Q688" i="1"/>
  <c r="P688" i="1" a="1"/>
  <c r="P688" i="1"/>
  <c r="H685" i="1" a="1"/>
  <c r="H685" i="1"/>
  <c r="M688" i="1" a="1"/>
  <c r="M688" i="1" s="1"/>
  <c r="L688" i="1" a="1"/>
  <c r="L688" i="1"/>
  <c r="K688" i="1" a="1"/>
  <c r="K688" i="1" s="1"/>
  <c r="J688" i="1" a="1"/>
  <c r="J688" i="1"/>
  <c r="I683" i="1" a="1"/>
  <c r="I683" i="1" s="1"/>
  <c r="I688" i="1" a="1"/>
  <c r="I688" i="1" s="1"/>
  <c r="M687" i="1" a="1"/>
  <c r="M687" i="1"/>
  <c r="L682" i="1" a="1"/>
  <c r="L682" i="1"/>
  <c r="K682" i="1" a="1"/>
  <c r="K682" i="1"/>
  <c r="N685" i="1" a="1"/>
  <c r="N685" i="1" s="1"/>
  <c r="H687" i="1" a="1"/>
  <c r="H687" i="1" s="1"/>
  <c r="P685" i="1" a="1"/>
  <c r="P685" i="1"/>
  <c r="Q682" i="1" a="1"/>
  <c r="Q682" i="1"/>
  <c r="M685" i="1" a="1"/>
  <c r="M685" i="1"/>
  <c r="Q683" i="1" a="1"/>
  <c r="Q683" i="1"/>
  <c r="N683" i="1" a="1"/>
  <c r="N683" i="1"/>
  <c r="H683" i="1" a="1"/>
  <c r="H683" i="1" s="1"/>
  <c r="O688" i="1" a="1"/>
  <c r="O688" i="1"/>
  <c r="J682" i="1" a="1"/>
  <c r="J682" i="1" s="1"/>
  <c r="N688" i="1" a="1"/>
  <c r="N688" i="1"/>
  <c r="G688" i="1" a="1"/>
  <c r="G688" i="1"/>
  <c r="F688" i="1" a="1"/>
  <c r="F688" i="1"/>
  <c r="Q687" i="1" a="1"/>
  <c r="Q687" i="1"/>
  <c r="P687" i="1" a="1"/>
  <c r="P687" i="1"/>
  <c r="O685" i="1" a="1"/>
  <c r="O685" i="1" s="1"/>
  <c r="O687" i="1" a="1"/>
  <c r="O687" i="1"/>
  <c r="N687" i="1" a="1"/>
  <c r="N687" i="1"/>
  <c r="G685" i="1" a="1"/>
  <c r="G685" i="1"/>
  <c r="L685" i="1" a="1"/>
  <c r="L685" i="1" s="1"/>
  <c r="Q685" i="1" a="1"/>
  <c r="Q685" i="1"/>
  <c r="J687" i="1" a="1"/>
  <c r="J687" i="1" s="1"/>
  <c r="I687" i="1" a="1"/>
  <c r="I687" i="1" s="1"/>
  <c r="F683" i="1" a="1"/>
  <c r="F683" i="1" s="1"/>
  <c r="J685" i="1" a="1"/>
  <c r="J685" i="1"/>
  <c r="I685" i="1" a="1"/>
  <c r="I685" i="1" s="1"/>
  <c r="P683" i="1" a="1"/>
  <c r="P683" i="1"/>
  <c r="I682" i="1" a="1"/>
  <c r="I682" i="1"/>
  <c r="L687" i="1" a="1"/>
  <c r="L687" i="1"/>
  <c r="K687" i="1" a="1"/>
  <c r="K687" i="1"/>
  <c r="P682" i="1" a="1"/>
  <c r="P682" i="1" s="1"/>
  <c r="F687" i="1" a="1"/>
  <c r="F687" i="1"/>
  <c r="O683" i="1" a="1"/>
  <c r="O683" i="1"/>
  <c r="Q666" i="1" a="1"/>
  <c r="Q666" i="1"/>
  <c r="P666" i="1" a="1"/>
  <c r="P666" i="1" s="1"/>
  <c r="H682" i="1" a="1"/>
  <c r="H682" i="1" s="1"/>
  <c r="G682" i="1" a="1"/>
  <c r="G682" i="1"/>
  <c r="F682" i="1" a="1"/>
  <c r="F682" i="1"/>
  <c r="Q681" i="1" a="1"/>
  <c r="Q681" i="1"/>
  <c r="P681" i="1" a="1"/>
  <c r="P681" i="1" s="1"/>
  <c r="N681" i="1" a="1"/>
  <c r="N681" i="1"/>
  <c r="G681" i="1" a="1"/>
  <c r="G681" i="1"/>
  <c r="O666" i="1" a="1"/>
  <c r="O666" i="1" s="1"/>
  <c r="N666" i="1" a="1"/>
  <c r="N666" i="1" s="1"/>
  <c r="O681" i="1" a="1"/>
  <c r="O681" i="1"/>
  <c r="M681" i="1" a="1"/>
  <c r="M681" i="1" s="1"/>
  <c r="L681" i="1" a="1"/>
  <c r="L681" i="1" s="1"/>
  <c r="K681" i="1" a="1"/>
  <c r="K681" i="1"/>
  <c r="J681" i="1" a="1"/>
  <c r="J681" i="1"/>
  <c r="F681" i="1" a="1"/>
  <c r="F681" i="1" s="1"/>
  <c r="I681" i="1" a="1"/>
  <c r="I681" i="1"/>
  <c r="H681" i="1" a="1"/>
  <c r="H681" i="1" s="1"/>
  <c r="L666" i="1" a="1"/>
  <c r="L666" i="1" s="1"/>
  <c r="L664" i="1" a="1"/>
  <c r="L664" i="1" s="1"/>
  <c r="K666" i="1" a="1"/>
  <c r="K666" i="1"/>
  <c r="P664" i="1" a="1"/>
  <c r="P664" i="1" s="1"/>
  <c r="H666" i="1" a="1"/>
  <c r="H666" i="1"/>
  <c r="P665" i="1" a="1"/>
  <c r="P665" i="1" s="1"/>
  <c r="O665" i="1" a="1"/>
  <c r="O665" i="1"/>
  <c r="G664" i="1" a="1"/>
  <c r="G664" i="1"/>
  <c r="K664" i="1" a="1"/>
  <c r="K664" i="1" s="1"/>
  <c r="N665" i="1" a="1"/>
  <c r="N665" i="1"/>
  <c r="M664" i="1" a="1"/>
  <c r="M664" i="1"/>
  <c r="K665" i="1" a="1"/>
  <c r="K665" i="1" s="1"/>
  <c r="M665" i="1" a="1"/>
  <c r="M665" i="1"/>
  <c r="L665" i="1" a="1"/>
  <c r="L665" i="1" s="1"/>
  <c r="Q664" i="1" a="1"/>
  <c r="Q664" i="1"/>
  <c r="H664" i="1" a="1"/>
  <c r="H664" i="1" s="1"/>
  <c r="M666" i="1" a="1"/>
  <c r="M666" i="1" s="1"/>
  <c r="J666" i="1" a="1"/>
  <c r="J666" i="1" s="1"/>
  <c r="I666" i="1" a="1"/>
  <c r="I666" i="1"/>
  <c r="F666" i="1" a="1"/>
  <c r="F666" i="1" s="1"/>
  <c r="H665" i="1" a="1"/>
  <c r="H665" i="1"/>
  <c r="G665" i="1" a="1"/>
  <c r="G665" i="1" s="1"/>
  <c r="O664" i="1" a="1"/>
  <c r="O664" i="1"/>
  <c r="I665" i="1" a="1"/>
  <c r="I665" i="1"/>
  <c r="F665" i="1" a="1"/>
  <c r="F665" i="1" s="1"/>
  <c r="N664" i="1" a="1"/>
  <c r="N664" i="1" s="1"/>
  <c r="I664" i="1" a="1"/>
  <c r="I664" i="1"/>
  <c r="J664" i="1" a="1"/>
  <c r="J664" i="1"/>
  <c r="Q665" i="1" a="1"/>
  <c r="Q665" i="1" s="1"/>
  <c r="G666" i="1" a="1"/>
  <c r="G666" i="1"/>
  <c r="J665" i="1" a="1"/>
  <c r="J665" i="1" s="1"/>
  <c r="F664" i="1" a="1"/>
  <c r="F664" i="1" s="1"/>
  <c r="O649" i="1" a="1"/>
  <c r="O649" i="1" s="1"/>
  <c r="O650" i="1" a="1"/>
  <c r="O650" i="1" s="1"/>
  <c r="H650" i="1" a="1"/>
  <c r="H650" i="1"/>
  <c r="K649" i="1" a="1"/>
  <c r="K649" i="1" s="1"/>
  <c r="K648" i="1" a="1"/>
  <c r="K648" i="1"/>
  <c r="L649" i="1" a="1"/>
  <c r="L649" i="1" s="1"/>
  <c r="J648" i="1" a="1"/>
  <c r="J648" i="1"/>
  <c r="L648" i="1" a="1"/>
  <c r="L648" i="1" s="1"/>
  <c r="P650" i="1" a="1"/>
  <c r="P650" i="1"/>
  <c r="N650" i="1" a="1"/>
  <c r="N650" i="1"/>
  <c r="Q653" i="1" a="1"/>
  <c r="Q653" i="1"/>
  <c r="P653" i="1" a="1"/>
  <c r="P653" i="1"/>
  <c r="O653" i="1" a="1"/>
  <c r="O653" i="1"/>
  <c r="N653" i="1" a="1"/>
  <c r="N653" i="1"/>
  <c r="M653" i="1" a="1"/>
  <c r="M653" i="1"/>
  <c r="H649" i="1" a="1"/>
  <c r="H649" i="1"/>
  <c r="K653" i="1" a="1"/>
  <c r="K653" i="1" s="1"/>
  <c r="O648" i="1" a="1"/>
  <c r="O648" i="1"/>
  <c r="J653" i="1" a="1"/>
  <c r="J653" i="1" s="1"/>
  <c r="H652" i="1" a="1"/>
  <c r="H652" i="1"/>
  <c r="M648" i="1" a="1"/>
  <c r="M648" i="1" s="1"/>
  <c r="L653" i="1" a="1"/>
  <c r="L653" i="1" s="1"/>
  <c r="I653" i="1" a="1"/>
  <c r="I653" i="1"/>
  <c r="Q649" i="1" a="1"/>
  <c r="Q649" i="1"/>
  <c r="I650" i="1" a="1"/>
  <c r="I650" i="1"/>
  <c r="M649" i="1" a="1"/>
  <c r="M649" i="1" s="1"/>
  <c r="M652" i="1" a="1"/>
  <c r="M652" i="1" s="1"/>
  <c r="I652" i="1" a="1"/>
  <c r="I652" i="1"/>
  <c r="N648" i="1" a="1"/>
  <c r="N648" i="1" s="1"/>
  <c r="K650" i="1" a="1"/>
  <c r="K650" i="1" s="1"/>
  <c r="Q650" i="1" a="1"/>
  <c r="Q650" i="1" s="1"/>
  <c r="J649" i="1" a="1"/>
  <c r="J649" i="1" s="1"/>
  <c r="P648" i="1" a="1"/>
  <c r="P648" i="1" s="1"/>
  <c r="H653" i="1" a="1"/>
  <c r="H653" i="1"/>
  <c r="G653" i="1" a="1"/>
  <c r="G653" i="1" s="1"/>
  <c r="G650" i="1" a="1"/>
  <c r="G650" i="1" s="1"/>
  <c r="J652" i="1" a="1"/>
  <c r="J652" i="1"/>
  <c r="O652" i="1" a="1"/>
  <c r="O652" i="1"/>
  <c r="F653" i="1" a="1"/>
  <c r="F653" i="1"/>
  <c r="N649" i="1" a="1"/>
  <c r="N649" i="1"/>
  <c r="Q652" i="1" a="1"/>
  <c r="Q652" i="1"/>
  <c r="K652" i="1" a="1"/>
  <c r="K652" i="1"/>
  <c r="Q648" i="1" a="1"/>
  <c r="Q648" i="1"/>
  <c r="P652" i="1" a="1"/>
  <c r="P652" i="1"/>
  <c r="N652" i="1" a="1"/>
  <c r="N652" i="1" s="1"/>
  <c r="G652" i="1" a="1"/>
  <c r="G652" i="1"/>
  <c r="F649" i="1" a="1"/>
  <c r="F649" i="1"/>
  <c r="P649" i="1" a="1"/>
  <c r="P649" i="1" s="1"/>
  <c r="F652" i="1" a="1"/>
  <c r="F652" i="1"/>
  <c r="L650" i="1" a="1"/>
  <c r="L650" i="1" s="1"/>
  <c r="J650" i="1" a="1"/>
  <c r="J650" i="1" s="1"/>
  <c r="I649" i="1" a="1"/>
  <c r="I649" i="1"/>
  <c r="G649" i="1" a="1"/>
  <c r="G649" i="1"/>
  <c r="L652" i="1" a="1"/>
  <c r="L652" i="1"/>
  <c r="M650" i="1" a="1"/>
  <c r="M650" i="1" s="1"/>
  <c r="F650" i="1" a="1"/>
  <c r="F650" i="1"/>
  <c r="J642" i="1" a="1"/>
  <c r="J642" i="1" s="1"/>
  <c r="P643" i="1" a="1"/>
  <c r="P643" i="1"/>
  <c r="P647" i="1" a="1"/>
  <c r="P647" i="1" s="1"/>
  <c r="K647" i="1" a="1"/>
  <c r="K647" i="1"/>
  <c r="P642" i="1" a="1"/>
  <c r="P642" i="1" s="1"/>
  <c r="M642" i="1" a="1"/>
  <c r="M642" i="1" s="1"/>
  <c r="K642" i="1" a="1"/>
  <c r="K642" i="1" s="1"/>
  <c r="G643" i="1" a="1"/>
  <c r="G643" i="1" s="1"/>
  <c r="F648" i="1" a="1"/>
  <c r="F648" i="1" s="1"/>
  <c r="N647" i="1" a="1"/>
  <c r="N647" i="1" s="1"/>
  <c r="N643" i="1" a="1"/>
  <c r="N643" i="1" s="1"/>
  <c r="I647" i="1" a="1"/>
  <c r="I647" i="1" s="1"/>
  <c r="F647" i="1" a="1"/>
  <c r="F647" i="1" s="1"/>
  <c r="H645" i="1" a="1"/>
  <c r="H645" i="1"/>
  <c r="Q643" i="1" a="1"/>
  <c r="Q643" i="1"/>
  <c r="L645" i="1" a="1"/>
  <c r="L645" i="1" s="1"/>
  <c r="P645" i="1" a="1"/>
  <c r="P645" i="1"/>
  <c r="O645" i="1" a="1"/>
  <c r="O645" i="1" s="1"/>
  <c r="J645" i="1" a="1"/>
  <c r="J645" i="1"/>
  <c r="I645" i="1" a="1"/>
  <c r="I645" i="1"/>
  <c r="F643" i="1" a="1"/>
  <c r="F643" i="1"/>
  <c r="G645" i="1" a="1"/>
  <c r="G645" i="1" s="1"/>
  <c r="O642" i="1" a="1"/>
  <c r="O642" i="1" s="1"/>
  <c r="O643" i="1" a="1"/>
  <c r="O643" i="1"/>
  <c r="I642" i="1" a="1"/>
  <c r="I642" i="1"/>
  <c r="N645" i="1" a="1"/>
  <c r="N645" i="1" s="1"/>
  <c r="H642" i="1" a="1"/>
  <c r="H642" i="1"/>
  <c r="K643" i="1" a="1"/>
  <c r="K643" i="1" s="1"/>
  <c r="N642" i="1" a="1"/>
  <c r="N642" i="1"/>
  <c r="O647" i="1" a="1"/>
  <c r="O647" i="1"/>
  <c r="J647" i="1" a="1"/>
  <c r="J647" i="1" s="1"/>
  <c r="I643" i="1" a="1"/>
  <c r="I643" i="1"/>
  <c r="L642" i="1" a="1"/>
  <c r="L642" i="1" s="1"/>
  <c r="I648" i="1" a="1"/>
  <c r="I648" i="1"/>
  <c r="H648" i="1" a="1"/>
  <c r="H648" i="1"/>
  <c r="G648" i="1" a="1"/>
  <c r="G648" i="1" s="1"/>
  <c r="M647" i="1" a="1"/>
  <c r="M647" i="1"/>
  <c r="L647" i="1" a="1"/>
  <c r="L647" i="1"/>
  <c r="H647" i="1" a="1"/>
  <c r="H647" i="1" s="1"/>
  <c r="G647" i="1" a="1"/>
  <c r="G647" i="1"/>
  <c r="Q645" i="1" a="1"/>
  <c r="Q645" i="1"/>
  <c r="H643" i="1" a="1"/>
  <c r="H643" i="1"/>
  <c r="M645" i="1" a="1"/>
  <c r="M645" i="1"/>
  <c r="Q647" i="1" a="1"/>
  <c r="Q647" i="1"/>
  <c r="K645" i="1" a="1"/>
  <c r="K645" i="1"/>
  <c r="L643" i="1" a="1"/>
  <c r="L643" i="1"/>
  <c r="F645" i="1" a="1"/>
  <c r="F645" i="1" s="1"/>
  <c r="M643" i="1" a="1"/>
  <c r="M643" i="1"/>
  <c r="J643" i="1" a="1"/>
  <c r="J643" i="1"/>
  <c r="Q642" i="1" a="1"/>
  <c r="Q642" i="1" s="1"/>
  <c r="I638" i="1" a="1"/>
  <c r="I638" i="1"/>
  <c r="K639" i="1" a="1"/>
  <c r="K639" i="1"/>
  <c r="J639" i="1" a="1"/>
  <c r="J639" i="1" s="1"/>
  <c r="O638" i="1" a="1"/>
  <c r="O638" i="1" s="1"/>
  <c r="G638" i="1" a="1"/>
  <c r="G638" i="1" s="1"/>
  <c r="G637" i="1" a="1"/>
  <c r="G637" i="1" s="1"/>
  <c r="L638" i="1" a="1"/>
  <c r="L638" i="1" s="1"/>
  <c r="G642" i="1" a="1"/>
  <c r="G642" i="1"/>
  <c r="F642" i="1" a="1"/>
  <c r="F642" i="1"/>
  <c r="K640" i="1" a="1"/>
  <c r="K640" i="1"/>
  <c r="P639" i="1" a="1"/>
  <c r="P639" i="1"/>
  <c r="L639" i="1" a="1"/>
  <c r="L639" i="1"/>
  <c r="Q635" i="1" a="1"/>
  <c r="Q635" i="1"/>
  <c r="H640" i="1" a="1"/>
  <c r="H640" i="1" s="1"/>
  <c r="Q639" i="1" a="1"/>
  <c r="Q639" i="1"/>
  <c r="K638" i="1" a="1"/>
  <c r="K638" i="1"/>
  <c r="H639" i="1" a="1"/>
  <c r="H639" i="1"/>
  <c r="J637" i="1" a="1"/>
  <c r="J637" i="1"/>
  <c r="M637" i="1" a="1"/>
  <c r="M637" i="1" s="1"/>
  <c r="Q638" i="1" a="1"/>
  <c r="Q638" i="1"/>
  <c r="I637" i="1" a="1"/>
  <c r="I637" i="1" s="1"/>
  <c r="L640" i="1" a="1"/>
  <c r="L640" i="1"/>
  <c r="I640" i="1" a="1"/>
  <c r="I640" i="1"/>
  <c r="F638" i="1" a="1"/>
  <c r="F638" i="1"/>
  <c r="O639" i="1" a="1"/>
  <c r="O639" i="1" s="1"/>
  <c r="I639" i="1" a="1"/>
  <c r="I639" i="1"/>
  <c r="F639" i="1" a="1"/>
  <c r="F639" i="1" s="1"/>
  <c r="P638" i="1" a="1"/>
  <c r="P638" i="1" s="1"/>
  <c r="L637" i="1" a="1"/>
  <c r="L637" i="1" s="1"/>
  <c r="H637" i="1" a="1"/>
  <c r="H637" i="1" s="1"/>
  <c r="J638" i="1" a="1"/>
  <c r="J638" i="1"/>
  <c r="N637" i="1" a="1"/>
  <c r="N637" i="1"/>
  <c r="F637" i="1" a="1"/>
  <c r="F637" i="1"/>
  <c r="P635" i="1" a="1"/>
  <c r="P635" i="1"/>
  <c r="G639" i="1" a="1"/>
  <c r="G639" i="1" s="1"/>
  <c r="N638" i="1" a="1"/>
  <c r="N638" i="1" s="1"/>
  <c r="K637" i="1" a="1"/>
  <c r="K637" i="1" s="1"/>
  <c r="O640" i="1" a="1"/>
  <c r="O640" i="1"/>
  <c r="Q640" i="1" a="1"/>
  <c r="Q640" i="1"/>
  <c r="O637" i="1" a="1"/>
  <c r="O637" i="1" s="1"/>
  <c r="M640" i="1" a="1"/>
  <c r="M640" i="1"/>
  <c r="M638" i="1" a="1"/>
  <c r="M638" i="1" s="1"/>
  <c r="H638" i="1" a="1"/>
  <c r="H638" i="1"/>
  <c r="P637" i="1" a="1"/>
  <c r="P637" i="1"/>
  <c r="Q637" i="1" a="1"/>
  <c r="Q637" i="1" s="1"/>
  <c r="N640" i="1" a="1"/>
  <c r="N640" i="1" s="1"/>
  <c r="P640" i="1" a="1"/>
  <c r="P640" i="1"/>
  <c r="M639" i="1" a="1"/>
  <c r="M639" i="1"/>
  <c r="G640" i="1" a="1"/>
  <c r="G640" i="1"/>
  <c r="J640" i="1" a="1"/>
  <c r="J640" i="1"/>
  <c r="F640" i="1" a="1"/>
  <c r="F640" i="1"/>
  <c r="N639" i="1" a="1"/>
  <c r="N639" i="1"/>
  <c r="G635" i="1" a="1"/>
  <c r="G635" i="1"/>
  <c r="F635" i="1" a="1"/>
  <c r="F635" i="1"/>
  <c r="O635" i="1" a="1"/>
  <c r="O635" i="1"/>
  <c r="N635" i="1" a="1"/>
  <c r="N635" i="1" s="1"/>
  <c r="M635" i="1" a="1"/>
  <c r="M635" i="1" s="1"/>
  <c r="I635" i="1" a="1"/>
  <c r="I635" i="1"/>
  <c r="Q633" i="1" a="1"/>
  <c r="Q633" i="1"/>
  <c r="L635" i="1" a="1"/>
  <c r="L635" i="1" s="1"/>
  <c r="K635" i="1" a="1"/>
  <c r="K635" i="1" s="1"/>
  <c r="J635" i="1" a="1"/>
  <c r="J635" i="1"/>
  <c r="H635" i="1" a="1"/>
  <c r="H635" i="1"/>
  <c r="G633" i="1" a="1"/>
  <c r="G633" i="1"/>
  <c r="K633" i="1" a="1"/>
  <c r="K633" i="1" s="1"/>
  <c r="I633" i="1" a="1"/>
  <c r="I633" i="1"/>
  <c r="P632" i="1" a="1"/>
  <c r="P632" i="1"/>
  <c r="L633" i="1" a="1"/>
  <c r="L633" i="1"/>
  <c r="Q632" i="1" a="1"/>
  <c r="Q632" i="1"/>
  <c r="P633" i="1" a="1"/>
  <c r="P633" i="1"/>
  <c r="N633" i="1" a="1"/>
  <c r="N633" i="1" s="1"/>
  <c r="O633" i="1" a="1"/>
  <c r="O633" i="1"/>
  <c r="H633" i="1" a="1"/>
  <c r="H633" i="1" s="1"/>
  <c r="J633" i="1" a="1"/>
  <c r="J633" i="1"/>
  <c r="M633" i="1" a="1"/>
  <c r="M633" i="1"/>
  <c r="F633" i="1" a="1"/>
  <c r="F633" i="1"/>
  <c r="F629" i="1" a="1"/>
  <c r="F629" i="1"/>
  <c r="I630" i="1" a="1"/>
  <c r="I630" i="1"/>
  <c r="H630" i="1" a="1"/>
  <c r="H630" i="1" s="1"/>
  <c r="I629" i="1" a="1"/>
  <c r="I629" i="1" s="1"/>
  <c r="G629" i="1" a="1"/>
  <c r="G629" i="1" s="1"/>
  <c r="P628" i="1" a="1"/>
  <c r="P628" i="1"/>
  <c r="M627" i="1" a="1"/>
  <c r="M627" i="1"/>
  <c r="I628" i="1" a="1"/>
  <c r="I628" i="1" s="1"/>
  <c r="O628" i="1" a="1"/>
  <c r="O628" i="1"/>
  <c r="N627" i="1" a="1"/>
  <c r="N627" i="1" s="1"/>
  <c r="J627" i="1" a="1"/>
  <c r="J627" i="1"/>
  <c r="K627" i="1" a="1"/>
  <c r="K627" i="1" s="1"/>
  <c r="M632" i="1" a="1"/>
  <c r="M632" i="1"/>
  <c r="L632" i="1" a="1"/>
  <c r="L632" i="1"/>
  <c r="J629" i="1" a="1"/>
  <c r="J629" i="1" s="1"/>
  <c r="H632" i="1" a="1"/>
  <c r="H632" i="1" s="1"/>
  <c r="G632" i="1" a="1"/>
  <c r="G632" i="1" s="1"/>
  <c r="H628" i="1" a="1"/>
  <c r="H628" i="1"/>
  <c r="F632" i="1" a="1"/>
  <c r="F632" i="1"/>
  <c r="M630" i="1" a="1"/>
  <c r="M630" i="1"/>
  <c r="Q630" i="1" a="1"/>
  <c r="Q630" i="1"/>
  <c r="P630" i="1" a="1"/>
  <c r="P630" i="1"/>
  <c r="L630" i="1" a="1"/>
  <c r="L630" i="1"/>
  <c r="P627" i="1" a="1"/>
  <c r="P627" i="1" s="1"/>
  <c r="P629" i="1" a="1"/>
  <c r="P629" i="1"/>
  <c r="F627" i="1" a="1"/>
  <c r="F627" i="1" s="1"/>
  <c r="L629" i="1" a="1"/>
  <c r="L629" i="1"/>
  <c r="J628" i="1" a="1"/>
  <c r="J628" i="1" s="1"/>
  <c r="F628" i="1" a="1"/>
  <c r="F628" i="1"/>
  <c r="O627" i="1" a="1"/>
  <c r="O627" i="1"/>
  <c r="F630" i="1" a="1"/>
  <c r="F630" i="1" s="1"/>
  <c r="H629" i="1" a="1"/>
  <c r="H629" i="1"/>
  <c r="L628" i="1" a="1"/>
  <c r="L628" i="1" s="1"/>
  <c r="Q627" i="1" a="1"/>
  <c r="Q627" i="1" s="1"/>
  <c r="L627" i="1" a="1"/>
  <c r="L627" i="1"/>
  <c r="H627" i="1" a="1"/>
  <c r="H627" i="1"/>
  <c r="I632" i="1" a="1"/>
  <c r="I632" i="1" s="1"/>
  <c r="O630" i="1" a="1"/>
  <c r="O630" i="1"/>
  <c r="N630" i="1" a="1"/>
  <c r="N630" i="1" s="1"/>
  <c r="K630" i="1" a="1"/>
  <c r="K630" i="1"/>
  <c r="O629" i="1" a="1"/>
  <c r="O629" i="1" s="1"/>
  <c r="K629" i="1" a="1"/>
  <c r="K629" i="1"/>
  <c r="N629" i="1" a="1"/>
  <c r="N629" i="1" s="1"/>
  <c r="G628" i="1" a="1"/>
  <c r="G628" i="1"/>
  <c r="J630" i="1" a="1"/>
  <c r="J630" i="1" s="1"/>
  <c r="G630" i="1" a="1"/>
  <c r="G630" i="1"/>
  <c r="Q628" i="1" a="1"/>
  <c r="Q628" i="1"/>
  <c r="I627" i="1" a="1"/>
  <c r="I627" i="1"/>
  <c r="Q629" i="1" a="1"/>
  <c r="Q629" i="1"/>
  <c r="M629" i="1" a="1"/>
  <c r="M629" i="1"/>
  <c r="N628" i="1" a="1"/>
  <c r="N628" i="1"/>
  <c r="G627" i="1" a="1"/>
  <c r="G627" i="1"/>
  <c r="O632" i="1" a="1"/>
  <c r="O632" i="1" s="1"/>
  <c r="M628" i="1" a="1"/>
  <c r="M628" i="1"/>
  <c r="K628" i="1" a="1"/>
  <c r="K628" i="1" s="1"/>
  <c r="N632" i="1" a="1"/>
  <c r="N632" i="1"/>
  <c r="K632" i="1" a="1"/>
  <c r="K632" i="1" s="1"/>
  <c r="J632" i="1" a="1"/>
  <c r="J632" i="1"/>
  <c r="N619" i="1" a="1"/>
  <c r="N619" i="1" s="1"/>
  <c r="J623" i="1" a="1"/>
  <c r="J623" i="1"/>
  <c r="I623" i="1" a="1"/>
  <c r="I623" i="1" s="1"/>
  <c r="G620" i="1" a="1"/>
  <c r="G620" i="1" s="1"/>
  <c r="J620" i="1" a="1"/>
  <c r="J620" i="1" s="1"/>
  <c r="H620" i="1" a="1"/>
  <c r="H620" i="1"/>
  <c r="P620" i="1" a="1"/>
  <c r="P620" i="1"/>
  <c r="F620" i="1" a="1"/>
  <c r="F620" i="1" s="1"/>
  <c r="Q620" i="1" a="1"/>
  <c r="Q620" i="1"/>
  <c r="P619" i="1" a="1"/>
  <c r="P619" i="1" s="1"/>
  <c r="M620" i="1" a="1"/>
  <c r="M620" i="1" s="1"/>
  <c r="N625" i="1" a="1"/>
  <c r="N625" i="1"/>
  <c r="L623" i="1" a="1"/>
  <c r="L623" i="1"/>
  <c r="O620" i="1" a="1"/>
  <c r="O620" i="1" s="1"/>
  <c r="J622" i="1" a="1"/>
  <c r="J622" i="1" s="1"/>
  <c r="Q623" i="1" a="1"/>
  <c r="Q623" i="1" s="1"/>
  <c r="H625" i="1" a="1"/>
  <c r="H625" i="1"/>
  <c r="Q625" i="1" a="1"/>
  <c r="Q625" i="1" s="1"/>
  <c r="P625" i="1" a="1"/>
  <c r="P625" i="1"/>
  <c r="O625" i="1" a="1"/>
  <c r="O625" i="1"/>
  <c r="O619" i="1" a="1"/>
  <c r="O619" i="1"/>
  <c r="M625" i="1" a="1"/>
  <c r="M625" i="1"/>
  <c r="L625" i="1" a="1"/>
  <c r="L625" i="1"/>
  <c r="M623" i="1" a="1"/>
  <c r="M623" i="1"/>
  <c r="F623" i="1" a="1"/>
  <c r="F623" i="1"/>
  <c r="Q622" i="1" a="1"/>
  <c r="Q622" i="1" s="1"/>
  <c r="G622" i="1" a="1"/>
  <c r="G622" i="1" s="1"/>
  <c r="I620" i="1" a="1"/>
  <c r="I620" i="1" s="1"/>
  <c r="K625" i="1" a="1"/>
  <c r="K625" i="1" s="1"/>
  <c r="J625" i="1" a="1"/>
  <c r="J625" i="1"/>
  <c r="I625" i="1" a="1"/>
  <c r="I625" i="1" s="1"/>
  <c r="G625" i="1" a="1"/>
  <c r="G625" i="1"/>
  <c r="F625" i="1" a="1"/>
  <c r="F625" i="1" s="1"/>
  <c r="H622" i="1" a="1"/>
  <c r="H622" i="1" s="1"/>
  <c r="O623" i="1" a="1"/>
  <c r="O623" i="1"/>
  <c r="M622" i="1" a="1"/>
  <c r="M622" i="1"/>
  <c r="N622" i="1" a="1"/>
  <c r="N622" i="1" s="1"/>
  <c r="P623" i="1" a="1"/>
  <c r="P623" i="1"/>
  <c r="N623" i="1" a="1"/>
  <c r="N623" i="1" s="1"/>
  <c r="H623" i="1" a="1"/>
  <c r="H623" i="1"/>
  <c r="G623" i="1" a="1"/>
  <c r="G623" i="1"/>
  <c r="O622" i="1" a="1"/>
  <c r="O622" i="1" s="1"/>
  <c r="Q619" i="1" a="1"/>
  <c r="Q619" i="1" s="1"/>
  <c r="F622" i="1" a="1"/>
  <c r="F622" i="1" s="1"/>
  <c r="L622" i="1" a="1"/>
  <c r="L622" i="1" s="1"/>
  <c r="L620" i="1" a="1"/>
  <c r="L620" i="1"/>
  <c r="K622" i="1" a="1"/>
  <c r="K622" i="1" s="1"/>
  <c r="K620" i="1" a="1"/>
  <c r="K620" i="1"/>
  <c r="I622" i="1" a="1"/>
  <c r="I622" i="1"/>
  <c r="P622" i="1" a="1"/>
  <c r="P622" i="1"/>
  <c r="K623" i="1" a="1"/>
  <c r="K623" i="1"/>
  <c r="N620" i="1" a="1"/>
  <c r="N620" i="1"/>
  <c r="Q618" i="1" a="1"/>
  <c r="Q618" i="1"/>
  <c r="H617" i="1" a="1"/>
  <c r="H617" i="1"/>
  <c r="N618" i="1" a="1"/>
  <c r="N618" i="1"/>
  <c r="P617" i="1" a="1"/>
  <c r="P617" i="1"/>
  <c r="O617" i="1" a="1"/>
  <c r="O617" i="1" s="1"/>
  <c r="M618" i="1" a="1"/>
  <c r="M618" i="1"/>
  <c r="I617" i="1" a="1"/>
  <c r="I617" i="1"/>
  <c r="J617" i="1" a="1"/>
  <c r="J617" i="1" s="1"/>
  <c r="M619" i="1" a="1"/>
  <c r="M619" i="1"/>
  <c r="L619" i="1" a="1"/>
  <c r="L619" i="1" s="1"/>
  <c r="G618" i="1" a="1"/>
  <c r="G618" i="1" s="1"/>
  <c r="K617" i="1" a="1"/>
  <c r="K617" i="1"/>
  <c r="K619" i="1" a="1"/>
  <c r="K619" i="1"/>
  <c r="J619" i="1" a="1"/>
  <c r="J619" i="1" s="1"/>
  <c r="G619" i="1" a="1"/>
  <c r="G619" i="1"/>
  <c r="F619" i="1" a="1"/>
  <c r="F619" i="1" s="1"/>
  <c r="O618" i="1" a="1"/>
  <c r="O618" i="1"/>
  <c r="H618" i="1" a="1"/>
  <c r="H618" i="1"/>
  <c r="F618" i="1" a="1"/>
  <c r="F618" i="1" s="1"/>
  <c r="N617" i="1" a="1"/>
  <c r="N617" i="1"/>
  <c r="L618" i="1" a="1"/>
  <c r="L618" i="1"/>
  <c r="K618" i="1" a="1"/>
  <c r="K618" i="1" s="1"/>
  <c r="G617" i="1" a="1"/>
  <c r="G617" i="1" s="1"/>
  <c r="J618" i="1" a="1"/>
  <c r="J618" i="1" s="1"/>
  <c r="I618" i="1" a="1"/>
  <c r="I618" i="1"/>
  <c r="M617" i="1" a="1"/>
  <c r="M617" i="1"/>
  <c r="Q617" i="1" a="1"/>
  <c r="Q617" i="1"/>
  <c r="L617" i="1" a="1"/>
  <c r="L617" i="1"/>
  <c r="P618" i="1" a="1"/>
  <c r="P618" i="1"/>
  <c r="I619" i="1" a="1"/>
  <c r="I619" i="1"/>
  <c r="H619" i="1" a="1"/>
  <c r="H619" i="1"/>
  <c r="F617" i="1" a="1"/>
  <c r="F617" i="1"/>
  <c r="I610" i="1" a="1"/>
  <c r="I610" i="1" s="1"/>
  <c r="L610" i="1" a="1"/>
  <c r="L610" i="1"/>
  <c r="M610" i="1" a="1"/>
  <c r="M610" i="1"/>
  <c r="K610" i="1" a="1"/>
  <c r="K610" i="1" s="1"/>
  <c r="G610" i="1" a="1"/>
  <c r="G610" i="1"/>
  <c r="P610" i="1" a="1"/>
  <c r="P610" i="1"/>
  <c r="O610" i="1" a="1"/>
  <c r="O610" i="1" s="1"/>
  <c r="P609" i="1" a="1"/>
  <c r="P609" i="1" s="1"/>
  <c r="N610" i="1" a="1"/>
  <c r="N610" i="1"/>
  <c r="J610" i="1" a="1"/>
  <c r="J610" i="1"/>
  <c r="H610" i="1" a="1"/>
  <c r="H610" i="1" s="1"/>
  <c r="F610" i="1" a="1"/>
  <c r="F610" i="1"/>
  <c r="Q609" i="1" a="1"/>
  <c r="Q609" i="1"/>
  <c r="O609" i="1" a="1"/>
  <c r="O609" i="1"/>
  <c r="Q610" i="1" a="1"/>
  <c r="Q610" i="1" s="1"/>
  <c r="P2026" i="1" a="1"/>
  <c r="P2026" i="1"/>
  <c r="O2023" i="1" a="1"/>
  <c r="O2023" i="1"/>
  <c r="M2026" i="1" a="1"/>
  <c r="M2026" i="1"/>
  <c r="L2023" i="1" a="1"/>
  <c r="L2023" i="1"/>
  <c r="O2026" i="1" a="1"/>
  <c r="O2026" i="1" s="1"/>
  <c r="I2026" i="1" a="1"/>
  <c r="I2026" i="1"/>
  <c r="H2026" i="1" a="1"/>
  <c r="H2026" i="1"/>
  <c r="N2023" i="1" a="1"/>
  <c r="N2023" i="1"/>
  <c r="Q2025" i="1" a="1"/>
  <c r="Q2025" i="1"/>
  <c r="P2025" i="1" a="1"/>
  <c r="P2025" i="1"/>
  <c r="N2025" i="1" a="1"/>
  <c r="N2025" i="1"/>
  <c r="L2025" i="1" a="1"/>
  <c r="L2025" i="1"/>
  <c r="I2025" i="1" a="1"/>
  <c r="I2025" i="1" s="1"/>
  <c r="H2025" i="1" a="1"/>
  <c r="H2025" i="1" s="1"/>
  <c r="K2023" i="1" a="1"/>
  <c r="K2023" i="1"/>
  <c r="I2023" i="1" a="1"/>
  <c r="I2023" i="1"/>
  <c r="G2023" i="1" a="1"/>
  <c r="G2023" i="1"/>
  <c r="M2025" i="1" a="1"/>
  <c r="M2025" i="1"/>
  <c r="Q2023" i="1" a="1"/>
  <c r="Q2023" i="1"/>
  <c r="F2026" i="1" a="1"/>
  <c r="F2026" i="1" s="1"/>
  <c r="K2025" i="1" a="1"/>
  <c r="K2025" i="1" s="1"/>
  <c r="L2026" i="1" a="1"/>
  <c r="L2026" i="1"/>
  <c r="Q2026" i="1" a="1"/>
  <c r="Q2026" i="1"/>
  <c r="G2026" i="1" a="1"/>
  <c r="G2026" i="1" s="1"/>
  <c r="F2025" i="1" a="1"/>
  <c r="F2025" i="1"/>
  <c r="P2023" i="1" a="1"/>
  <c r="P2023" i="1"/>
  <c r="O2025" i="1" a="1"/>
  <c r="O2025" i="1" s="1"/>
  <c r="G2025" i="1" a="1"/>
  <c r="G2025" i="1"/>
  <c r="N2026" i="1" a="1"/>
  <c r="N2026" i="1"/>
  <c r="J2026" i="1" a="1"/>
  <c r="J2026" i="1"/>
  <c r="J2025" i="1" a="1"/>
  <c r="J2025" i="1"/>
  <c r="K2026" i="1" a="1"/>
  <c r="K2026" i="1"/>
  <c r="J2023" i="1" a="1"/>
  <c r="J2023" i="1"/>
  <c r="H2023" i="1" a="1"/>
  <c r="H2023" i="1"/>
  <c r="M2023" i="1" a="1"/>
  <c r="M2023" i="1"/>
  <c r="F2023" i="1" a="1"/>
  <c r="F2023" i="1"/>
  <c r="K1708" i="1" a="1"/>
  <c r="K1708" i="1"/>
  <c r="N1708" i="1" a="1"/>
  <c r="N1708" i="1"/>
  <c r="K1709" i="1" a="1"/>
  <c r="K1709" i="1"/>
  <c r="J1709" i="1" a="1"/>
  <c r="J1709" i="1"/>
  <c r="M1708" i="1" a="1"/>
  <c r="M1708" i="1" s="1"/>
  <c r="I1709" i="1" a="1"/>
  <c r="I1709" i="1"/>
  <c r="O1708" i="1" a="1"/>
  <c r="O1708" i="1" s="1"/>
  <c r="G1709" i="1" a="1"/>
  <c r="G1709" i="1" s="1"/>
  <c r="P1708" i="1" a="1"/>
  <c r="P1708" i="1"/>
  <c r="Q1708" i="1" a="1"/>
  <c r="Q1708" i="1"/>
  <c r="J1708" i="1" a="1"/>
  <c r="J1708" i="1"/>
  <c r="I1708" i="1" a="1"/>
  <c r="I1708" i="1"/>
  <c r="F1709" i="1" a="1"/>
  <c r="F1709" i="1" s="1"/>
  <c r="O1709" i="1" a="1"/>
  <c r="O1709" i="1" s="1"/>
  <c r="P1709" i="1" a="1"/>
  <c r="P1709" i="1"/>
  <c r="N1709" i="1" a="1"/>
  <c r="N1709" i="1"/>
  <c r="Q1709" i="1" a="1"/>
  <c r="Q1709" i="1" s="1"/>
  <c r="M1709" i="1" a="1"/>
  <c r="M1709" i="1"/>
  <c r="L1709" i="1" a="1"/>
  <c r="L1709" i="1" s="1"/>
  <c r="H1709" i="1" a="1"/>
  <c r="H1709" i="1" s="1"/>
  <c r="L1708" i="1" a="1"/>
  <c r="L1708" i="1"/>
  <c r="H1708" i="1" a="1"/>
  <c r="H1708" i="1"/>
  <c r="G1708" i="1" a="1"/>
  <c r="G1708" i="1" s="1"/>
  <c r="F1708" i="1" a="1"/>
  <c r="F1708" i="1" s="1"/>
  <c r="Q19" i="1"/>
  <c r="Q18" i="1" s="1"/>
  <c r="P19" i="1"/>
  <c r="P18" i="1" s="1"/>
  <c r="O19" i="1"/>
  <c r="O18" i="1" s="1"/>
  <c r="N19" i="1"/>
  <c r="N18" i="1" s="1"/>
  <c r="M19" i="1"/>
  <c r="M18" i="1" s="1"/>
  <c r="L19" i="1"/>
  <c r="L18" i="1" s="1"/>
  <c r="K19" i="1"/>
  <c r="J19" i="1"/>
  <c r="I19" i="1"/>
  <c r="H19" i="1"/>
  <c r="G19" i="1"/>
  <c r="F19" i="1"/>
  <c r="K18" i="1"/>
  <c r="J18" i="1"/>
  <c r="I18" i="1"/>
  <c r="H18" i="1"/>
  <c r="G18" i="1"/>
  <c r="F18" i="1"/>
  <c r="M284" i="1" a="1"/>
  <c r="M284" i="1"/>
  <c r="M283" i="1" s="1"/>
  <c r="M382" i="1" s="1"/>
  <c r="M513" i="1" s="1"/>
  <c r="Q284" i="1" a="1"/>
  <c r="Q284" i="1" s="1"/>
  <c r="P284" i="1" a="1"/>
  <c r="P284" i="1"/>
  <c r="K284" i="1" a="1"/>
  <c r="K284" i="1"/>
  <c r="K283" i="1" s="1"/>
  <c r="J284" i="1" a="1"/>
  <c r="J284" i="1"/>
  <c r="J283" i="1" s="1"/>
  <c r="J382" i="1" s="1"/>
  <c r="J513" i="1" s="1"/>
  <c r="H284" i="1" a="1"/>
  <c r="H284" i="1" s="1"/>
  <c r="H283" i="1" s="1"/>
  <c r="H382" i="1" s="1"/>
  <c r="H513" i="1" s="1"/>
  <c r="I284" i="1" a="1"/>
  <c r="I284" i="1" s="1"/>
  <c r="I283" i="1" s="1"/>
  <c r="F284" i="1" a="1"/>
  <c r="F284" i="1"/>
  <c r="F283" i="1" s="1"/>
  <c r="N284" i="1" a="1"/>
  <c r="N284" i="1"/>
  <c r="L284" i="1" a="1"/>
  <c r="L284" i="1" s="1"/>
  <c r="L283" i="1" s="1"/>
  <c r="L382" i="1" s="1"/>
  <c r="L513" i="1" s="1"/>
  <c r="O284" i="1" a="1"/>
  <c r="O284" i="1" s="1"/>
  <c r="O383" i="1" s="1"/>
  <c r="O514" i="1" s="1"/>
  <c r="G284" i="1" a="1"/>
  <c r="G284" i="1" s="1"/>
  <c r="G283" i="1" s="1"/>
  <c r="G382" i="1" s="1"/>
  <c r="G513" i="1" s="1"/>
  <c r="K275" i="1" a="1"/>
  <c r="K275" i="1" s="1"/>
  <c r="F275" i="1" a="1"/>
  <c r="F275" i="1" s="1"/>
  <c r="F274" i="1" s="1"/>
  <c r="F363" i="1" s="1"/>
  <c r="F504" i="1" s="1"/>
  <c r="Q275" i="1" a="1"/>
  <c r="Q275" i="1"/>
  <c r="Q274" i="1" s="1"/>
  <c r="O275" i="1" a="1"/>
  <c r="O275" i="1" s="1"/>
  <c r="O274" i="1" s="1"/>
  <c r="L275" i="1" a="1"/>
  <c r="L275" i="1" s="1"/>
  <c r="I275" i="1" a="1"/>
  <c r="I275" i="1" s="1"/>
  <c r="I274" i="1" s="1"/>
  <c r="I363" i="1" s="1"/>
  <c r="I504" i="1" s="1"/>
  <c r="H275" i="1" a="1"/>
  <c r="H275" i="1"/>
  <c r="H274" i="1" s="1"/>
  <c r="G275" i="1" a="1"/>
  <c r="G275" i="1"/>
  <c r="G274" i="1" s="1"/>
  <c r="J275" i="1" a="1"/>
  <c r="J275" i="1"/>
  <c r="J274" i="1" s="1"/>
  <c r="N275" i="1" a="1"/>
  <c r="N275" i="1"/>
  <c r="P275" i="1" a="1"/>
  <c r="P275" i="1"/>
  <c r="M275" i="1" a="1"/>
  <c r="M275" i="1"/>
  <c r="O242" i="1" a="1"/>
  <c r="O242" i="1" s="1"/>
  <c r="O241" i="1" s="1"/>
  <c r="I242" i="1" a="1"/>
  <c r="I242" i="1"/>
  <c r="I241" i="1" s="1"/>
  <c r="Q242" i="1" a="1"/>
  <c r="Q242" i="1"/>
  <c r="Q317" i="1" s="1"/>
  <c r="P242" i="1" a="1"/>
  <c r="P242" i="1"/>
  <c r="P317" i="1" s="1"/>
  <c r="P472" i="1" s="1"/>
  <c r="L242" i="1" a="1"/>
  <c r="L242" i="1" s="1"/>
  <c r="J242" i="1" a="1"/>
  <c r="J242" i="1"/>
  <c r="N242" i="1" a="1"/>
  <c r="N242" i="1"/>
  <c r="N241" i="1" s="1"/>
  <c r="M242" i="1" a="1"/>
  <c r="M242" i="1"/>
  <c r="M241" i="1" s="1"/>
  <c r="K242" i="1" a="1"/>
  <c r="K242" i="1"/>
  <c r="K241" i="1" s="1"/>
  <c r="H242" i="1" a="1"/>
  <c r="H242" i="1" s="1"/>
  <c r="G242" i="1" a="1"/>
  <c r="G242" i="1" s="1"/>
  <c r="F242" i="1" a="1"/>
  <c r="F242" i="1" s="1"/>
  <c r="H199" i="1" a="1"/>
  <c r="H199" i="1"/>
  <c r="H198" i="1" s="1"/>
  <c r="F199" i="1" a="1"/>
  <c r="F199" i="1"/>
  <c r="F362" i="1" s="1"/>
  <c r="F429" i="1" s="1"/>
  <c r="N199" i="1" a="1"/>
  <c r="N199" i="1" s="1"/>
  <c r="N198" i="1" s="1"/>
  <c r="L199" i="1" a="1"/>
  <c r="L199" i="1" s="1"/>
  <c r="L198" i="1" s="1"/>
  <c r="G199" i="1" a="1"/>
  <c r="G199" i="1"/>
  <c r="G362" i="1" s="1"/>
  <c r="G429" i="1" s="1"/>
  <c r="M199" i="1" a="1"/>
  <c r="M199" i="1" s="1"/>
  <c r="M198" i="1" s="1"/>
  <c r="J199" i="1" a="1"/>
  <c r="J199" i="1" s="1"/>
  <c r="J198" i="1" s="1"/>
  <c r="Q199" i="1" a="1"/>
  <c r="Q199" i="1"/>
  <c r="P199" i="1" a="1"/>
  <c r="P199" i="1" s="1"/>
  <c r="P198" i="1" s="1"/>
  <c r="P361" i="1" s="1"/>
  <c r="P428" i="1" s="1"/>
  <c r="O199" i="1" a="1"/>
  <c r="O199" i="1"/>
  <c r="O198" i="1" s="1"/>
  <c r="K199" i="1" a="1"/>
  <c r="K199" i="1" s="1"/>
  <c r="K198" i="1" s="1"/>
  <c r="I199" i="1" a="1"/>
  <c r="I199" i="1"/>
  <c r="I362" i="1" s="1"/>
  <c r="I429" i="1" s="1"/>
  <c r="P141" i="1" a="1"/>
  <c r="P141" i="1"/>
  <c r="G139" i="1" a="1"/>
  <c r="G139" i="1"/>
  <c r="L138" i="1" a="1"/>
  <c r="L138" i="1"/>
  <c r="Q141" i="1" a="1"/>
  <c r="Q141" i="1"/>
  <c r="P138" i="1" a="1"/>
  <c r="P138" i="1"/>
  <c r="G140" i="1" a="1"/>
  <c r="G140" i="1"/>
  <c r="L141" i="1" a="1"/>
  <c r="L141" i="1" s="1"/>
  <c r="L139" i="1" a="1"/>
  <c r="L139" i="1" s="1"/>
  <c r="G141" i="1" a="1"/>
  <c r="G141" i="1" s="1"/>
  <c r="I141" i="1" a="1"/>
  <c r="I141" i="1" s="1"/>
  <c r="N141" i="1" a="1"/>
  <c r="N141" i="1"/>
  <c r="K139" i="1" a="1"/>
  <c r="K139" i="1"/>
  <c r="J139" i="1" a="1"/>
  <c r="J139" i="1" s="1"/>
  <c r="F139" i="1" a="1"/>
  <c r="F139" i="1"/>
  <c r="Q138" i="1" a="1"/>
  <c r="Q138" i="1"/>
  <c r="N138" i="1" a="1"/>
  <c r="N138" i="1"/>
  <c r="M139" i="1" a="1"/>
  <c r="M139" i="1"/>
  <c r="N140" i="1" a="1"/>
  <c r="N140" i="1"/>
  <c r="M141" i="1" a="1"/>
  <c r="M141" i="1"/>
  <c r="P140" i="1" a="1"/>
  <c r="P140" i="1"/>
  <c r="O141" i="1" a="1"/>
  <c r="O141" i="1"/>
  <c r="O138" i="1" a="1"/>
  <c r="O138" i="1"/>
  <c r="K141" i="1" a="1"/>
  <c r="K141" i="1" s="1"/>
  <c r="H139" i="1" a="1"/>
  <c r="H139" i="1"/>
  <c r="H141" i="1" a="1"/>
  <c r="H141" i="1"/>
  <c r="F141" i="1" a="1"/>
  <c r="F141" i="1"/>
  <c r="P139" i="1" a="1"/>
  <c r="P139" i="1"/>
  <c r="N139" i="1" a="1"/>
  <c r="N139" i="1" s="1"/>
  <c r="J141" i="1" a="1"/>
  <c r="J141" i="1" s="1"/>
  <c r="N59" i="1" a="1"/>
  <c r="N59" i="1"/>
  <c r="H60" i="1" a="1"/>
  <c r="H60" i="1"/>
  <c r="N62" i="1" a="1"/>
  <c r="N62" i="1" s="1"/>
  <c r="M62" i="1" a="1"/>
  <c r="M62" i="1" s="1"/>
  <c r="L62" i="1" a="1"/>
  <c r="L62" i="1" s="1"/>
  <c r="K62" i="1" a="1"/>
  <c r="K62" i="1"/>
  <c r="J62" i="1" a="1"/>
  <c r="J62" i="1" s="1"/>
  <c r="G61" i="1" a="1"/>
  <c r="G61" i="1"/>
  <c r="I62" i="1" a="1"/>
  <c r="I62" i="1" s="1"/>
  <c r="P59" i="1" a="1"/>
  <c r="P59" i="1"/>
  <c r="O61" i="1" a="1"/>
  <c r="O61" i="1"/>
  <c r="P61" i="1" a="1"/>
  <c r="P61" i="1"/>
  <c r="K60" i="1" a="1"/>
  <c r="K60" i="1" s="1"/>
  <c r="N61" i="1" a="1"/>
  <c r="N61" i="1" s="1"/>
  <c r="M60" i="1" a="1"/>
  <c r="M60" i="1"/>
  <c r="F60" i="1" a="1"/>
  <c r="F60" i="1"/>
  <c r="M61" i="1" a="1"/>
  <c r="M61" i="1"/>
  <c r="K59" i="1" a="1"/>
  <c r="K59" i="1" s="1"/>
  <c r="L61" i="1" a="1"/>
  <c r="L61" i="1" s="1"/>
  <c r="Q59" i="1" a="1"/>
  <c r="Q59" i="1" s="1"/>
  <c r="L60" i="1" a="1"/>
  <c r="L60" i="1" s="1"/>
  <c r="O60" i="1" a="1"/>
  <c r="O60" i="1" s="1"/>
  <c r="J60" i="1" a="1"/>
  <c r="J60" i="1" s="1"/>
  <c r="I59" i="1" a="1"/>
  <c r="I59" i="1" s="1"/>
  <c r="I60" i="1" a="1"/>
  <c r="I60" i="1"/>
  <c r="Q60" i="1" a="1"/>
  <c r="Q60" i="1" s="1"/>
  <c r="H59" i="1" a="1"/>
  <c r="H59" i="1" s="1"/>
  <c r="F62" i="1" a="1"/>
  <c r="F62" i="1"/>
  <c r="K61" i="1" a="1"/>
  <c r="K61" i="1"/>
  <c r="P62" i="1" a="1"/>
  <c r="P62" i="1"/>
  <c r="L59" i="1" a="1"/>
  <c r="L59" i="1"/>
  <c r="O59" i="1" a="1"/>
  <c r="O59" i="1" s="1"/>
  <c r="I61" i="1" a="1"/>
  <c r="I61" i="1" s="1"/>
  <c r="J59" i="1" a="1"/>
  <c r="J59" i="1" s="1"/>
  <c r="G59" i="1" a="1"/>
  <c r="G59" i="1" s="1"/>
  <c r="F59" i="1" a="1"/>
  <c r="F59" i="1" s="1"/>
  <c r="Q62" i="1" a="1"/>
  <c r="Q62" i="1" s="1"/>
  <c r="F61" i="1" a="1"/>
  <c r="F61" i="1" s="1"/>
  <c r="M59" i="1" a="1"/>
  <c r="M59" i="1" s="1"/>
  <c r="O62" i="1" a="1"/>
  <c r="O62" i="1"/>
  <c r="N60" i="1" a="1"/>
  <c r="N60" i="1" s="1"/>
  <c r="J61" i="1" a="1"/>
  <c r="J61" i="1" s="1"/>
  <c r="H62" i="1" a="1"/>
  <c r="H62" i="1" s="1"/>
  <c r="G60" i="1" a="1"/>
  <c r="G60" i="1"/>
  <c r="G62" i="1" a="1"/>
  <c r="G62" i="1"/>
  <c r="P60" i="1" a="1"/>
  <c r="P60" i="1"/>
  <c r="Q61" i="1" a="1"/>
  <c r="Q61" i="1"/>
  <c r="H61" i="1" a="1"/>
  <c r="H61" i="1" s="1"/>
  <c r="L54" i="1" a="1"/>
  <c r="L54" i="1"/>
  <c r="H54" i="1" a="1"/>
  <c r="H54" i="1"/>
  <c r="J53" i="1" a="1"/>
  <c r="J53" i="1"/>
  <c r="Q55" i="1" a="1"/>
  <c r="Q55" i="1"/>
  <c r="I55" i="1" a="1"/>
  <c r="I55" i="1"/>
  <c r="P55" i="1" a="1"/>
  <c r="P55" i="1"/>
  <c r="M53" i="1" a="1"/>
  <c r="M53" i="1" s="1"/>
  <c r="M55" i="1" a="1"/>
  <c r="M55" i="1"/>
  <c r="H53" i="1" a="1"/>
  <c r="H53" i="1"/>
  <c r="H55" i="1" a="1"/>
  <c r="H55" i="1"/>
  <c r="G54" i="1" a="1"/>
  <c r="G54" i="1"/>
  <c r="P53" i="1" a="1"/>
  <c r="P53" i="1"/>
  <c r="G53" i="1" a="1"/>
  <c r="G53" i="1"/>
  <c r="O55" i="1" a="1"/>
  <c r="O55" i="1" s="1"/>
  <c r="G55" i="1" a="1"/>
  <c r="G55" i="1" s="1"/>
  <c r="I53" i="1" a="1"/>
  <c r="I53" i="1" s="1"/>
  <c r="J55" i="1" a="1"/>
  <c r="J55" i="1" s="1"/>
  <c r="L55" i="1" a="1"/>
  <c r="L55" i="1" s="1"/>
  <c r="M54" i="1" a="1"/>
  <c r="M54" i="1" s="1"/>
  <c r="O54" i="1" a="1"/>
  <c r="O54" i="1" s="1"/>
  <c r="Q53" i="1" a="1"/>
  <c r="Q53" i="1" s="1"/>
  <c r="N55" i="1" a="1"/>
  <c r="N55" i="1" s="1"/>
  <c r="N54" i="1" a="1"/>
  <c r="N54" i="1" s="1"/>
  <c r="N53" i="1" a="1"/>
  <c r="N53" i="1" s="1"/>
  <c r="K55" i="1" a="1"/>
  <c r="K55" i="1"/>
  <c r="F55" i="1" a="1"/>
  <c r="F55" i="1"/>
  <c r="Q54" i="1" a="1"/>
  <c r="Q54" i="1"/>
  <c r="K53" i="1" a="1"/>
  <c r="K53" i="1"/>
  <c r="O53" i="1" a="1"/>
  <c r="O53" i="1"/>
  <c r="P54" i="1" a="1"/>
  <c r="P54" i="1" s="1"/>
  <c r="F54" i="1" a="1"/>
  <c r="F54" i="1" s="1"/>
  <c r="L53" i="1" a="1"/>
  <c r="L53" i="1" s="1"/>
  <c r="K54" i="1" a="1"/>
  <c r="K54" i="1" s="1"/>
  <c r="F53" i="1" a="1"/>
  <c r="F53" i="1" s="1"/>
  <c r="J54" i="1" a="1"/>
  <c r="J54" i="1" s="1"/>
  <c r="I54" i="1" a="1"/>
  <c r="I54" i="1"/>
  <c r="I52" i="1" a="1"/>
  <c r="I52" i="1"/>
  <c r="H52" i="1" a="1"/>
  <c r="H52" i="1"/>
  <c r="L52" i="1" a="1"/>
  <c r="L52" i="1"/>
  <c r="K52" i="1" a="1"/>
  <c r="K52" i="1"/>
  <c r="G52" i="1" a="1"/>
  <c r="G52" i="1"/>
  <c r="F52" i="1" a="1"/>
  <c r="F52" i="1"/>
  <c r="J52" i="1" a="1"/>
  <c r="J52" i="1"/>
  <c r="N52" i="1" a="1"/>
  <c r="N52" i="1"/>
  <c r="Q52" i="1" a="1"/>
  <c r="Q52" i="1" s="1"/>
  <c r="P52" i="1" a="1"/>
  <c r="P52" i="1"/>
  <c r="O52" i="1" a="1"/>
  <c r="O52" i="1"/>
  <c r="M52" i="1" a="1"/>
  <c r="M52" i="1"/>
  <c r="I13" i="1" a="1"/>
  <c r="I13" i="1" s="1"/>
  <c r="G13" i="1" a="1"/>
  <c r="G13" i="1" s="1"/>
  <c r="N13" i="1" a="1"/>
  <c r="N13" i="1" s="1"/>
  <c r="K13" i="1" a="1"/>
  <c r="K13" i="1" s="1"/>
  <c r="L15" i="1" a="1"/>
  <c r="L15" i="1" s="1"/>
  <c r="M14" i="1" a="1"/>
  <c r="M14" i="1"/>
  <c r="H13" i="1" a="1"/>
  <c r="H13" i="1" s="1"/>
  <c r="F13" i="1" a="1"/>
  <c r="F13" i="1"/>
  <c r="M13" i="1" a="1"/>
  <c r="M13" i="1" s="1"/>
  <c r="L14" i="1" a="1"/>
  <c r="L14" i="1"/>
  <c r="P15" i="1" a="1"/>
  <c r="P15" i="1"/>
  <c r="O13" i="1" a="1"/>
  <c r="O13" i="1"/>
  <c r="N14" i="1" a="1"/>
  <c r="N14" i="1" s="1"/>
  <c r="J14" i="1" a="1"/>
  <c r="J14" i="1" s="1"/>
  <c r="N15" i="1" a="1"/>
  <c r="N15" i="1" s="1"/>
  <c r="Q15" i="1" a="1"/>
  <c r="Q15" i="1" s="1"/>
  <c r="O15" i="1" a="1"/>
  <c r="O15" i="1"/>
  <c r="J13" i="1" a="1"/>
  <c r="J13" i="1"/>
  <c r="G15" i="1" a="1"/>
  <c r="G15" i="1"/>
  <c r="L13" i="1" a="1"/>
  <c r="L13" i="1"/>
  <c r="I14" i="1" a="1"/>
  <c r="I14" i="1"/>
  <c r="M15" i="1" a="1"/>
  <c r="M15" i="1" s="1"/>
  <c r="Q14" i="1" a="1"/>
  <c r="Q14" i="1"/>
  <c r="H14" i="1" a="1"/>
  <c r="H14" i="1" s="1"/>
  <c r="K15" i="1" a="1"/>
  <c r="K15" i="1"/>
  <c r="J15" i="1" a="1"/>
  <c r="J15" i="1"/>
  <c r="I15" i="1" a="1"/>
  <c r="I15" i="1"/>
  <c r="F14" i="1" a="1"/>
  <c r="F14" i="1" s="1"/>
  <c r="P14" i="1" a="1"/>
  <c r="P14" i="1" s="1"/>
  <c r="H15" i="1" a="1"/>
  <c r="H15" i="1"/>
  <c r="F15" i="1" a="1"/>
  <c r="F15" i="1" s="1"/>
  <c r="G14" i="1" a="1"/>
  <c r="G14" i="1" s="1"/>
  <c r="O14" i="1" a="1"/>
  <c r="O14" i="1" s="1"/>
  <c r="K14" i="1" a="1"/>
  <c r="K14" i="1" s="1"/>
  <c r="Q13" i="1" a="1"/>
  <c r="Q13" i="1"/>
  <c r="P13" i="1" a="1"/>
  <c r="P13" i="1" s="1"/>
  <c r="N56" i="1" a="1"/>
  <c r="N56" i="1"/>
  <c r="Q56" i="1" a="1"/>
  <c r="Q56" i="1"/>
  <c r="M56" i="1" a="1"/>
  <c r="M56" i="1" s="1"/>
  <c r="H56" i="1" a="1"/>
  <c r="H56" i="1"/>
  <c r="J56" i="1" a="1"/>
  <c r="J56" i="1"/>
  <c r="L56" i="1" a="1"/>
  <c r="L56" i="1"/>
  <c r="I56" i="1" a="1"/>
  <c r="I56" i="1" s="1"/>
  <c r="P56" i="1" a="1"/>
  <c r="P56" i="1"/>
  <c r="O56" i="1" a="1"/>
  <c r="O56" i="1"/>
  <c r="K56" i="1" a="1"/>
  <c r="K56" i="1" s="1"/>
  <c r="G56" i="1" a="1"/>
  <c r="G56" i="1"/>
  <c r="F56" i="1" a="1"/>
  <c r="F56" i="1"/>
  <c r="M50" i="1" a="1"/>
  <c r="M50" i="1"/>
  <c r="Q44" i="1" a="1"/>
  <c r="Q44" i="1"/>
  <c r="Q50" i="1" a="1"/>
  <c r="Q50" i="1"/>
  <c r="L45" i="1" a="1"/>
  <c r="L45" i="1" s="1"/>
  <c r="M45" i="1" a="1"/>
  <c r="M45" i="1"/>
  <c r="G45" i="1" a="1"/>
  <c r="G45" i="1"/>
  <c r="K50" i="1" a="1"/>
  <c r="K50" i="1" s="1"/>
  <c r="G50" i="1" a="1"/>
  <c r="G50" i="1"/>
  <c r="J50" i="1" a="1"/>
  <c r="J50" i="1" s="1"/>
  <c r="J45" i="1" a="1"/>
  <c r="J45" i="1"/>
  <c r="P45" i="1" a="1"/>
  <c r="P45" i="1"/>
  <c r="N50" i="1" a="1"/>
  <c r="N50" i="1"/>
  <c r="K45" i="1" a="1"/>
  <c r="K45" i="1" s="1"/>
  <c r="I45" i="1" a="1"/>
  <c r="I45" i="1" s="1"/>
  <c r="P50" i="1" a="1"/>
  <c r="P50" i="1"/>
  <c r="F45" i="1" a="1"/>
  <c r="F45" i="1"/>
  <c r="O45" i="1" a="1"/>
  <c r="O45" i="1"/>
  <c r="H45" i="1" a="1"/>
  <c r="H45" i="1"/>
  <c r="P44" i="1" a="1"/>
  <c r="P44" i="1"/>
  <c r="O50" i="1" a="1"/>
  <c r="O50" i="1"/>
  <c r="L50" i="1" a="1"/>
  <c r="L50" i="1" s="1"/>
  <c r="O44" i="1" a="1"/>
  <c r="O44" i="1"/>
  <c r="H50" i="1" a="1"/>
  <c r="H50" i="1" s="1"/>
  <c r="F50" i="1" a="1"/>
  <c r="F50" i="1"/>
  <c r="Q45" i="1" a="1"/>
  <c r="Q45" i="1"/>
  <c r="I50" i="1" a="1"/>
  <c r="I50" i="1"/>
  <c r="N45" i="1" a="1"/>
  <c r="N45" i="1" s="1"/>
  <c r="H44" i="1" a="1"/>
  <c r="H44" i="1"/>
  <c r="G44" i="1" a="1"/>
  <c r="G44" i="1"/>
  <c r="F44" i="1" a="1"/>
  <c r="F44" i="1"/>
  <c r="O43" i="1" a="1"/>
  <c r="O43" i="1"/>
  <c r="Q43" i="1" a="1"/>
  <c r="Q43" i="1"/>
  <c r="N43" i="1" a="1"/>
  <c r="N43" i="1" s="1"/>
  <c r="H43" i="1" a="1"/>
  <c r="H43" i="1" s="1"/>
  <c r="L43" i="1" a="1"/>
  <c r="L43" i="1"/>
  <c r="K43" i="1" a="1"/>
  <c r="K43" i="1"/>
  <c r="J43" i="1" a="1"/>
  <c r="J43" i="1" s="1"/>
  <c r="N44" i="1" a="1"/>
  <c r="N44" i="1"/>
  <c r="F43" i="1" a="1"/>
  <c r="F43" i="1"/>
  <c r="M44" i="1" a="1"/>
  <c r="M44" i="1"/>
  <c r="L44" i="1" a="1"/>
  <c r="L44" i="1"/>
  <c r="K44" i="1" a="1"/>
  <c r="K44" i="1" s="1"/>
  <c r="I44" i="1" a="1"/>
  <c r="I44" i="1" s="1"/>
  <c r="I43" i="1" a="1"/>
  <c r="I43" i="1"/>
  <c r="J44" i="1" a="1"/>
  <c r="J44" i="1"/>
  <c r="P43" i="1" a="1"/>
  <c r="P43" i="1"/>
  <c r="M43" i="1" a="1"/>
  <c r="M43" i="1"/>
  <c r="G43" i="1" a="1"/>
  <c r="G43" i="1"/>
  <c r="I28" i="1" a="1"/>
  <c r="I28" i="1"/>
  <c r="P27" i="1" a="1"/>
  <c r="P27" i="1"/>
  <c r="M28" i="1" a="1"/>
  <c r="M28" i="1" s="1"/>
  <c r="K28" i="1" a="1"/>
  <c r="K28" i="1"/>
  <c r="K27" i="1" a="1"/>
  <c r="K27" i="1" s="1"/>
  <c r="P28" i="1" a="1"/>
  <c r="P28" i="1"/>
  <c r="H28" i="1" a="1"/>
  <c r="H28" i="1"/>
  <c r="O28" i="1" a="1"/>
  <c r="O28" i="1"/>
  <c r="F28" i="1" a="1"/>
  <c r="F28" i="1"/>
  <c r="L27" i="1" a="1"/>
  <c r="L27" i="1"/>
  <c r="N28" i="1" a="1"/>
  <c r="N28" i="1"/>
  <c r="Q27" i="1" a="1"/>
  <c r="Q27" i="1"/>
  <c r="M27" i="1" a="1"/>
  <c r="M27" i="1"/>
  <c r="O27" i="1" a="1"/>
  <c r="O27" i="1" s="1"/>
  <c r="N27" i="1" a="1"/>
  <c r="N27" i="1" s="1"/>
  <c r="L28" i="1" a="1"/>
  <c r="L28" i="1" s="1"/>
  <c r="Q28" i="1" a="1"/>
  <c r="Q28" i="1" s="1"/>
  <c r="G28" i="1" a="1"/>
  <c r="G28" i="1" s="1"/>
  <c r="J28" i="1" a="1"/>
  <c r="J28" i="1"/>
  <c r="H25" i="1" a="1"/>
  <c r="H25" i="1"/>
  <c r="J27" i="1" a="1"/>
  <c r="J27" i="1"/>
  <c r="N25" i="1" a="1"/>
  <c r="N25" i="1"/>
  <c r="I27" i="1" a="1"/>
  <c r="I27" i="1" s="1"/>
  <c r="I26" i="1" a="1"/>
  <c r="I26" i="1" s="1"/>
  <c r="P24" i="1" a="1"/>
  <c r="P24" i="1"/>
  <c r="G26" i="1" a="1"/>
  <c r="G26" i="1"/>
  <c r="K25" i="1" a="1"/>
  <c r="K25" i="1"/>
  <c r="H27" i="1" a="1"/>
  <c r="H27" i="1"/>
  <c r="G27" i="1" a="1"/>
  <c r="G27" i="1"/>
  <c r="Q26" i="1" a="1"/>
  <c r="Q26" i="1"/>
  <c r="P26" i="1" a="1"/>
  <c r="P26" i="1" s="1"/>
  <c r="Q25" i="1" a="1"/>
  <c r="Q25" i="1" s="1"/>
  <c r="J25" i="1" a="1"/>
  <c r="J25" i="1"/>
  <c r="O24" i="1" a="1"/>
  <c r="O24" i="1"/>
  <c r="O25" i="1" a="1"/>
  <c r="O25" i="1" s="1"/>
  <c r="N26" i="1" a="1"/>
  <c r="N26" i="1"/>
  <c r="L26" i="1" a="1"/>
  <c r="L26" i="1"/>
  <c r="F26" i="1" a="1"/>
  <c r="F26" i="1"/>
  <c r="F27" i="1" a="1"/>
  <c r="F27" i="1"/>
  <c r="F25" i="1" a="1"/>
  <c r="F25" i="1"/>
  <c r="K26" i="1" a="1"/>
  <c r="K26" i="1"/>
  <c r="J26" i="1" a="1"/>
  <c r="J26" i="1"/>
  <c r="P25" i="1" a="1"/>
  <c r="P25" i="1" s="1"/>
  <c r="M25" i="1" a="1"/>
  <c r="M25" i="1" s="1"/>
  <c r="L25" i="1" a="1"/>
  <c r="L25" i="1" s="1"/>
  <c r="Q24" i="1" a="1"/>
  <c r="Q24" i="1"/>
  <c r="I25" i="1" a="1"/>
  <c r="I25" i="1"/>
  <c r="G25" i="1" a="1"/>
  <c r="G25" i="1" s="1"/>
  <c r="O26" i="1" a="1"/>
  <c r="O26" i="1"/>
  <c r="M26" i="1" a="1"/>
  <c r="M26" i="1"/>
  <c r="H26" i="1" a="1"/>
  <c r="H26" i="1"/>
  <c r="O17" i="1" a="1"/>
  <c r="O17" i="1" s="1"/>
  <c r="H24" i="1" a="1"/>
  <c r="H24" i="1" s="1"/>
  <c r="Q21" i="1" a="1"/>
  <c r="Q21" i="1" s="1"/>
  <c r="K17" i="1" a="1"/>
  <c r="K17" i="1"/>
  <c r="G24" i="1" a="1"/>
  <c r="G24" i="1"/>
  <c r="L17" i="1" a="1"/>
  <c r="L17" i="1"/>
  <c r="O21" i="1" a="1"/>
  <c r="O21" i="1" s="1"/>
  <c r="H21" i="1" a="1"/>
  <c r="H21" i="1" s="1"/>
  <c r="N21" i="1" a="1"/>
  <c r="N21" i="1" s="1"/>
  <c r="P17" i="1" a="1"/>
  <c r="P17" i="1"/>
  <c r="J21" i="1" a="1"/>
  <c r="J21" i="1"/>
  <c r="L21" i="1" a="1"/>
  <c r="L21" i="1"/>
  <c r="K21" i="1" a="1"/>
  <c r="K21" i="1" s="1"/>
  <c r="F21" i="1" a="1"/>
  <c r="F21" i="1"/>
  <c r="N17" i="1" a="1"/>
  <c r="N17" i="1"/>
  <c r="I17" i="1" a="1"/>
  <c r="I17" i="1"/>
  <c r="G21" i="1" a="1"/>
  <c r="G21" i="1"/>
  <c r="N24" i="1" a="1"/>
  <c r="N24" i="1"/>
  <c r="I21" i="1" a="1"/>
  <c r="I21" i="1"/>
  <c r="P21" i="1" a="1"/>
  <c r="P21" i="1"/>
  <c r="J17" i="1" a="1"/>
  <c r="J17" i="1"/>
  <c r="H17" i="1" a="1"/>
  <c r="H17" i="1" s="1"/>
  <c r="M24" i="1" a="1"/>
  <c r="M24" i="1"/>
  <c r="L24" i="1" a="1"/>
  <c r="L24" i="1" s="1"/>
  <c r="Q17" i="1" a="1"/>
  <c r="Q17" i="1" s="1"/>
  <c r="K24" i="1" a="1"/>
  <c r="K24" i="1" s="1"/>
  <c r="F24" i="1" a="1"/>
  <c r="F24" i="1"/>
  <c r="M21" i="1" a="1"/>
  <c r="M21" i="1"/>
  <c r="M17" i="1" a="1"/>
  <c r="M17" i="1" s="1"/>
  <c r="J24" i="1" a="1"/>
  <c r="J24" i="1" s="1"/>
  <c r="I24" i="1" a="1"/>
  <c r="I24" i="1" s="1"/>
  <c r="P11" i="1" a="1"/>
  <c r="P11" i="1"/>
  <c r="L11" i="1" a="1"/>
  <c r="L11" i="1"/>
  <c r="G17" i="1" a="1"/>
  <c r="G17" i="1"/>
  <c r="F17" i="1" a="1"/>
  <c r="F17" i="1"/>
  <c r="N16" i="1" a="1"/>
  <c r="N16" i="1" s="1"/>
  <c r="J16" i="1" a="1"/>
  <c r="J16" i="1"/>
  <c r="O11" i="1" a="1"/>
  <c r="O11" i="1"/>
  <c r="M11" i="1" a="1"/>
  <c r="M11" i="1"/>
  <c r="M16" i="1" a="1"/>
  <c r="M16" i="1"/>
  <c r="I16" i="1" a="1"/>
  <c r="I16" i="1"/>
  <c r="Q16" i="1" a="1"/>
  <c r="Q16" i="1"/>
  <c r="G16" i="1" a="1"/>
  <c r="G16" i="1" s="1"/>
  <c r="L16" i="1" a="1"/>
  <c r="L16" i="1"/>
  <c r="P16" i="1" a="1"/>
  <c r="P16" i="1"/>
  <c r="H16" i="1" a="1"/>
  <c r="H16" i="1"/>
  <c r="O16" i="1" a="1"/>
  <c r="O16" i="1"/>
  <c r="K16" i="1" a="1"/>
  <c r="K16" i="1"/>
  <c r="F16" i="1" a="1"/>
  <c r="F16" i="1"/>
  <c r="Q11" i="1" a="1"/>
  <c r="Q11" i="1" s="1"/>
  <c r="N11" i="1" a="1"/>
  <c r="N11" i="1"/>
  <c r="L7" i="1" a="1"/>
  <c r="L7" i="1"/>
  <c r="F7" i="1" a="1"/>
  <c r="F7" i="1"/>
  <c r="Q5" i="1" a="1"/>
  <c r="Q5" i="1" s="1"/>
  <c r="P6" i="1" a="1"/>
  <c r="P6" i="1" s="1"/>
  <c r="J6" i="1" a="1"/>
  <c r="J6" i="1" s="1"/>
  <c r="L9" i="1" a="1"/>
  <c r="L9" i="1"/>
  <c r="Q7" i="1" a="1"/>
  <c r="Q7" i="1"/>
  <c r="P5" i="1" a="1"/>
  <c r="P5" i="1" s="1"/>
  <c r="L10" i="1" a="1"/>
  <c r="L10" i="1" s="1"/>
  <c r="G9" i="1" a="1"/>
  <c r="G9" i="1"/>
  <c r="P7" i="1" a="1"/>
  <c r="P7" i="1"/>
  <c r="N7" i="1" a="1"/>
  <c r="N7" i="1"/>
  <c r="L6" i="1" a="1"/>
  <c r="L6" i="1"/>
  <c r="K11" i="1" a="1"/>
  <c r="K11" i="1" s="1"/>
  <c r="N10" i="1" a="1"/>
  <c r="N10" i="1"/>
  <c r="H6" i="1" a="1"/>
  <c r="H6" i="1"/>
  <c r="Q9" i="1" a="1"/>
  <c r="Q9" i="1"/>
  <c r="H10" i="1" a="1"/>
  <c r="H10" i="1" s="1"/>
  <c r="J10" i="1" a="1"/>
  <c r="J10" i="1" s="1"/>
  <c r="M10" i="1" a="1"/>
  <c r="M10" i="1" s="1"/>
  <c r="Q10" i="1" a="1"/>
  <c r="Q10" i="1"/>
  <c r="F9" i="1" a="1"/>
  <c r="F9" i="1" s="1"/>
  <c r="M6" i="1" a="1"/>
  <c r="M6" i="1" s="1"/>
  <c r="P10" i="1" a="1"/>
  <c r="P10" i="1"/>
  <c r="O9" i="1" a="1"/>
  <c r="O9" i="1"/>
  <c r="M9" i="1" a="1"/>
  <c r="M9" i="1"/>
  <c r="J11" i="1" a="1"/>
  <c r="J11" i="1"/>
  <c r="M7" i="1" a="1"/>
  <c r="M7" i="1"/>
  <c r="O10" i="1" a="1"/>
  <c r="O10" i="1" s="1"/>
  <c r="I6" i="1" a="1"/>
  <c r="I6" i="1"/>
  <c r="O7" i="1" a="1"/>
  <c r="O7" i="1"/>
  <c r="H7" i="1" a="1"/>
  <c r="H7" i="1"/>
  <c r="Q6" i="1" a="1"/>
  <c r="Q6" i="1" s="1"/>
  <c r="K6" i="1" a="1"/>
  <c r="K6" i="1" s="1"/>
  <c r="N6" i="1" a="1"/>
  <c r="N6" i="1" s="1"/>
  <c r="I10" i="1" a="1"/>
  <c r="I10" i="1" s="1"/>
  <c r="I11" i="1" a="1"/>
  <c r="I11" i="1" s="1"/>
  <c r="G6" i="1" a="1"/>
  <c r="G6" i="1"/>
  <c r="H11" i="1" a="1"/>
  <c r="H11" i="1"/>
  <c r="K7" i="1" a="1"/>
  <c r="K7" i="1"/>
  <c r="G10" i="1" a="1"/>
  <c r="G10" i="1"/>
  <c r="G11" i="1" a="1"/>
  <c r="G11" i="1"/>
  <c r="F11" i="1" a="1"/>
  <c r="F11" i="1"/>
  <c r="K10" i="1" a="1"/>
  <c r="K10" i="1" s="1"/>
  <c r="N9" i="1" a="1"/>
  <c r="N9" i="1"/>
  <c r="J9" i="1" a="1"/>
  <c r="J9" i="1"/>
  <c r="I7" i="1" a="1"/>
  <c r="I7" i="1"/>
  <c r="G7" i="1" a="1"/>
  <c r="G7" i="1" s="1"/>
  <c r="F10" i="1" a="1"/>
  <c r="F10" i="1" s="1"/>
  <c r="J7" i="1" a="1"/>
  <c r="J7" i="1" s="1"/>
  <c r="F6" i="1" a="1"/>
  <c r="F6" i="1" s="1"/>
  <c r="O6" i="1" a="1"/>
  <c r="O6" i="1"/>
  <c r="P9" i="1" a="1"/>
  <c r="P9" i="1"/>
  <c r="H9" i="1" a="1"/>
  <c r="H9" i="1"/>
  <c r="K9" i="1" a="1"/>
  <c r="K9" i="1"/>
  <c r="I9" i="1" a="1"/>
  <c r="I9" i="1"/>
  <c r="H4" i="1" a="1"/>
  <c r="H4" i="1"/>
  <c r="O5" i="1" a="1"/>
  <c r="O5" i="1"/>
  <c r="L5" i="1" a="1"/>
  <c r="L5" i="1" s="1"/>
  <c r="K5" i="1" a="1"/>
  <c r="K5" i="1"/>
  <c r="H5" i="1" a="1"/>
  <c r="H5" i="1"/>
  <c r="G5" i="1" a="1"/>
  <c r="G5" i="1"/>
  <c r="K4" i="1" a="1"/>
  <c r="K4" i="1" s="1"/>
  <c r="Q4" i="1" a="1"/>
  <c r="Q4" i="1" s="1"/>
  <c r="O4" i="1" a="1"/>
  <c r="O4" i="1" s="1"/>
  <c r="N4" i="1" a="1"/>
  <c r="N4" i="1"/>
  <c r="I4" i="1" a="1"/>
  <c r="I4" i="1"/>
  <c r="M4" i="1" a="1"/>
  <c r="M4" i="1"/>
  <c r="J4" i="1" a="1"/>
  <c r="J4" i="1"/>
  <c r="L4" i="1" a="1"/>
  <c r="L4" i="1"/>
  <c r="F4" i="1" a="1"/>
  <c r="F4" i="1"/>
  <c r="N5" i="1" a="1"/>
  <c r="N5" i="1"/>
  <c r="M5" i="1" a="1"/>
  <c r="M5" i="1"/>
  <c r="G4" i="1" a="1"/>
  <c r="G4" i="1" s="1"/>
  <c r="J5" i="1" a="1"/>
  <c r="J5" i="1"/>
  <c r="I5" i="1" a="1"/>
  <c r="I5" i="1"/>
  <c r="P4" i="1" a="1"/>
  <c r="P4" i="1" s="1"/>
  <c r="F5" i="1" a="1"/>
  <c r="F5" i="1" s="1"/>
  <c r="Q1688" i="1"/>
  <c r="M1688" i="1"/>
  <c r="L1283" i="1"/>
  <c r="K1283" i="1"/>
  <c r="L1282" i="1"/>
  <c r="N1203" i="1"/>
  <c r="L222" i="1"/>
  <c r="L221" i="1"/>
  <c r="G127" i="1"/>
  <c r="H127" i="1"/>
  <c r="I127" i="1"/>
  <c r="J127" i="1"/>
  <c r="K127" i="1"/>
  <c r="L127" i="1"/>
  <c r="L130" i="1"/>
  <c r="M130" i="1"/>
  <c r="N130" i="1"/>
  <c r="L317" i="1" l="1"/>
  <c r="L472" i="1" s="1"/>
  <c r="L241" i="1"/>
  <c r="Q383" i="1"/>
  <c r="Q514" i="1" s="1"/>
  <c r="Q283" i="1"/>
  <c r="O742" i="1" a="1"/>
  <c r="O742" i="1" s="1"/>
  <c r="O744" i="1" s="1" a="1"/>
  <c r="O744" i="1" s="1"/>
  <c r="O726" i="1" a="1"/>
  <c r="O726" i="1" s="1"/>
  <c r="O728" i="1" s="1" a="1"/>
  <c r="O728" i="1" s="1"/>
  <c r="H726" i="1" a="1"/>
  <c r="H726" i="1" s="1"/>
  <c r="H728" i="1" s="1" a="1"/>
  <c r="H728" i="1" s="1"/>
  <c r="H742" i="1" a="1"/>
  <c r="H742" i="1" s="1"/>
  <c r="H744" i="1" s="1" a="1"/>
  <c r="H744" i="1" s="1"/>
  <c r="Q316" i="1"/>
  <c r="Q471" i="1" s="1"/>
  <c r="H241" i="1"/>
  <c r="H316" i="1" s="1"/>
  <c r="H471" i="1" s="1"/>
  <c r="H317" i="1"/>
  <c r="H472" i="1" s="1"/>
  <c r="P114" i="1"/>
  <c r="I114" i="1"/>
  <c r="K361" i="1"/>
  <c r="K428" i="1" s="1"/>
  <c r="N114" i="1"/>
  <c r="M114" i="1"/>
  <c r="K274" i="1"/>
  <c r="K363" i="1" s="1"/>
  <c r="K504" i="1" s="1"/>
  <c r="K364" i="1"/>
  <c r="M742" i="1" a="1"/>
  <c r="M742" i="1" s="1"/>
  <c r="M744" i="1" s="1" a="1"/>
  <c r="M744" i="1" s="1"/>
  <c r="M726" i="1" a="1"/>
  <c r="M726" i="1" s="1"/>
  <c r="M728" i="1" s="1" a="1"/>
  <c r="M728" i="1" s="1"/>
  <c r="F364" i="1"/>
  <c r="H786" i="1"/>
  <c r="H787" i="1" s="1"/>
  <c r="H783" i="1"/>
  <c r="L274" i="1"/>
  <c r="L363" i="1" s="1"/>
  <c r="L504" i="1" s="1"/>
  <c r="L364" i="1"/>
  <c r="G241" i="1"/>
  <c r="O283" i="1"/>
  <c r="O382" i="1" s="1"/>
  <c r="O513" i="1" s="1"/>
  <c r="O361" i="1"/>
  <c r="O428" i="1" s="1"/>
  <c r="J742" i="1" a="1"/>
  <c r="J742" i="1" s="1"/>
  <c r="J744" i="1" s="1" a="1"/>
  <c r="J744" i="1" s="1"/>
  <c r="I120" i="1"/>
  <c r="I316" i="1"/>
  <c r="I471" i="1" s="1"/>
  <c r="M318" i="1"/>
  <c r="M473" i="1" s="1"/>
  <c r="M122" i="1"/>
  <c r="M106" i="1" s="1"/>
  <c r="Q382" i="1"/>
  <c r="Q513" i="1" s="1"/>
  <c r="Q400" i="1"/>
  <c r="Q520" i="1" s="1"/>
  <c r="N318" i="1"/>
  <c r="N473" i="1" s="1"/>
  <c r="N122" i="1"/>
  <c r="F321" i="1"/>
  <c r="F476" i="1" s="1"/>
  <c r="F125" i="1"/>
  <c r="F742" i="1" a="1"/>
  <c r="F742" i="1" s="1"/>
  <c r="F744" i="1" s="1" a="1"/>
  <c r="F744" i="1" s="1"/>
  <c r="O122" i="1"/>
  <c r="O318" i="1"/>
  <c r="O473" i="1" s="1"/>
  <c r="G383" i="1"/>
  <c r="G514" i="1" s="1"/>
  <c r="P241" i="1"/>
  <c r="J140" i="1" a="1"/>
  <c r="J140" i="1" s="1"/>
  <c r="P318" i="1"/>
  <c r="P473" i="1" s="1"/>
  <c r="P122" i="1"/>
  <c r="H321" i="1"/>
  <c r="H476" i="1" s="1"/>
  <c r="H125" i="1"/>
  <c r="H114" i="1" s="1"/>
  <c r="P325" i="1"/>
  <c r="P480" i="1" s="1"/>
  <c r="P129" i="1"/>
  <c r="H361" i="1"/>
  <c r="H428" i="1" s="1"/>
  <c r="H140" i="1" a="1"/>
  <c r="H140" i="1" s="1"/>
  <c r="Q241" i="1"/>
  <c r="Q120" i="1"/>
  <c r="Q114" i="1" s="1"/>
  <c r="Q122" i="1"/>
  <c r="Q318" i="1"/>
  <c r="Q473" i="1" s="1"/>
  <c r="I125" i="1"/>
  <c r="I321" i="1"/>
  <c r="I476" i="1" s="1"/>
  <c r="I317" i="1"/>
  <c r="I472" i="1" s="1"/>
  <c r="I128" i="1"/>
  <c r="I324" i="1"/>
  <c r="I479" i="1" s="1"/>
  <c r="Q361" i="1"/>
  <c r="Q428" i="1" s="1"/>
  <c r="I386" i="1"/>
  <c r="I517" i="1" s="1"/>
  <c r="M399" i="1"/>
  <c r="M519" i="1" s="1"/>
  <c r="J118" i="1"/>
  <c r="J114" i="1" s="1"/>
  <c r="N314" i="1"/>
  <c r="N419" i="1" s="1"/>
  <c r="N902" i="1"/>
  <c r="N925" i="1"/>
  <c r="N924" i="1" s="1"/>
  <c r="N899" i="1"/>
  <c r="N903" i="1"/>
  <c r="K118" i="1"/>
  <c r="P316" i="1"/>
  <c r="P471" i="1" s="1"/>
  <c r="L321" i="1"/>
  <c r="L476" i="1" s="1"/>
  <c r="L125" i="1"/>
  <c r="P127" i="1"/>
  <c r="P323" i="1"/>
  <c r="P478" i="1" s="1"/>
  <c r="Q742" i="1" a="1"/>
  <c r="Q742" i="1" s="1"/>
  <c r="Q744" i="1" s="1" a="1"/>
  <c r="Q744" i="1" s="1"/>
  <c r="Q726" i="1" a="1"/>
  <c r="Q726" i="1" s="1"/>
  <c r="Q728" i="1" s="1" a="1"/>
  <c r="Q728" i="1" s="1"/>
  <c r="F726" i="1" a="1"/>
  <c r="F726" i="1" s="1"/>
  <c r="F728" i="1" s="1" a="1"/>
  <c r="F728" i="1" s="1"/>
  <c r="P399" i="1"/>
  <c r="P519" i="1" s="1"/>
  <c r="M118" i="1"/>
  <c r="Q362" i="1"/>
  <c r="Q429" i="1" s="1"/>
  <c r="Q198" i="1"/>
  <c r="L383" i="1"/>
  <c r="L514" i="1" s="1"/>
  <c r="H319" i="1"/>
  <c r="H474" i="1" s="1"/>
  <c r="P363" i="1"/>
  <c r="P504" i="1" s="1"/>
  <c r="J903" i="1"/>
  <c r="J925" i="1"/>
  <c r="J924" i="1" s="1"/>
  <c r="M321" i="1"/>
  <c r="M476" i="1" s="1"/>
  <c r="M125" i="1"/>
  <c r="Q323" i="1"/>
  <c r="Q478" i="1" s="1"/>
  <c r="Q500" i="1" s="1"/>
  <c r="Q127" i="1"/>
  <c r="Q111" i="1" s="1"/>
  <c r="I138" i="1" a="1"/>
  <c r="I138" i="1" s="1"/>
  <c r="I130" i="1"/>
  <c r="I319" i="1"/>
  <c r="I474" i="1" s="1"/>
  <c r="O321" i="1"/>
  <c r="O476" i="1" s="1"/>
  <c r="O125" i="1"/>
  <c r="K130" i="1"/>
  <c r="I118" i="1"/>
  <c r="O118" i="1"/>
  <c r="O114" i="1" s="1"/>
  <c r="K315" i="1"/>
  <c r="K420" i="1" s="1"/>
  <c r="K362" i="1"/>
  <c r="K429" i="1" s="1"/>
  <c r="O364" i="1"/>
  <c r="G400" i="1"/>
  <c r="G520" i="1" s="1"/>
  <c r="J316" i="1"/>
  <c r="J471" i="1" s="1"/>
  <c r="F319" i="1"/>
  <c r="F474" i="1" s="1"/>
  <c r="F123" i="1"/>
  <c r="J321" i="1"/>
  <c r="J476" i="1" s="1"/>
  <c r="J125" i="1"/>
  <c r="N127" i="1"/>
  <c r="N323" i="1"/>
  <c r="N478" i="1" s="1"/>
  <c r="K125" i="1"/>
  <c r="K321" i="1"/>
  <c r="K476" i="1" s="1"/>
  <c r="O127" i="1"/>
  <c r="O323" i="1"/>
  <c r="O478" i="1" s="1"/>
  <c r="G138" i="1" a="1"/>
  <c r="G138" i="1" s="1"/>
  <c r="G130" i="1"/>
  <c r="G319" i="1"/>
  <c r="G474" i="1" s="1"/>
  <c r="Q902" i="1"/>
  <c r="Q925" i="1"/>
  <c r="Q924" i="1" s="1"/>
  <c r="Q903" i="1"/>
  <c r="Q899" i="1"/>
  <c r="G198" i="1"/>
  <c r="G361" i="1" s="1"/>
  <c r="G428" i="1" s="1"/>
  <c r="L118" i="1"/>
  <c r="L114" i="1" s="1"/>
  <c r="L315" i="1"/>
  <c r="L420" i="1" s="1"/>
  <c r="K316" i="1"/>
  <c r="K471" i="1" s="1"/>
  <c r="M325" i="1"/>
  <c r="M480" i="1" s="1"/>
  <c r="F361" i="1"/>
  <c r="F428" i="1" s="1"/>
  <c r="N742" i="1" a="1"/>
  <c r="N742" i="1" s="1"/>
  <c r="N744" i="1" s="1" a="1"/>
  <c r="N744" i="1" s="1"/>
  <c r="N726" i="1" a="1"/>
  <c r="N726" i="1" s="1"/>
  <c r="N728" i="1" s="1" a="1"/>
  <c r="N728" i="1" s="1"/>
  <c r="K902" i="1"/>
  <c r="K925" i="1"/>
  <c r="K924" i="1" s="1"/>
  <c r="K899" i="1"/>
  <c r="K903" i="1"/>
  <c r="I140" i="1" a="1"/>
  <c r="I140" i="1" s="1"/>
  <c r="K140" i="1" a="1"/>
  <c r="K140" i="1" s="1"/>
  <c r="G742" i="1" a="1"/>
  <c r="G742" i="1" s="1"/>
  <c r="G744" i="1" s="1" a="1"/>
  <c r="G744" i="1" s="1"/>
  <c r="Q130" i="1"/>
  <c r="P742" i="1" a="1"/>
  <c r="P742" i="1" s="1"/>
  <c r="P744" i="1" s="1" a="1"/>
  <c r="P744" i="1" s="1"/>
  <c r="M301" i="1"/>
  <c r="M465" i="1" s="1"/>
  <c r="M315" i="1"/>
  <c r="M420" i="1" s="1"/>
  <c r="M362" i="1"/>
  <c r="M429" i="1" s="1"/>
  <c r="Q364" i="1"/>
  <c r="L316" i="1"/>
  <c r="L471" i="1" s="1"/>
  <c r="N325" i="1"/>
  <c r="N480" i="1" s="1"/>
  <c r="J319" i="1"/>
  <c r="J474" i="1" s="1"/>
  <c r="J123" i="1"/>
  <c r="N125" i="1"/>
  <c r="N321" i="1"/>
  <c r="N476" i="1" s="1"/>
  <c r="J130" i="1"/>
  <c r="J138" i="1" a="1"/>
  <c r="J138" i="1" s="1"/>
  <c r="M323" i="1"/>
  <c r="M478" i="1" s="1"/>
  <c r="Q140" i="1" a="1"/>
  <c r="Q140" i="1" s="1"/>
  <c r="Q147" i="1" s="1"/>
  <c r="G726" i="1" a="1"/>
  <c r="G726" i="1" s="1"/>
  <c r="G728" i="1" s="1" a="1"/>
  <c r="G728" i="1" s="1"/>
  <c r="F128" i="1"/>
  <c r="M316" i="1"/>
  <c r="M471" i="1" s="1"/>
  <c r="O325" i="1"/>
  <c r="O480" i="1" s="1"/>
  <c r="O130" i="1"/>
  <c r="I726" i="1" a="1"/>
  <c r="I726" i="1" s="1"/>
  <c r="I728" i="1" s="1" a="1"/>
  <c r="I728" i="1" s="1"/>
  <c r="O301" i="1"/>
  <c r="O465" i="1" s="1"/>
  <c r="O315" i="1"/>
  <c r="O420" i="1" s="1"/>
  <c r="G128" i="1"/>
  <c r="N316" i="1"/>
  <c r="N471" i="1" s="1"/>
  <c r="Q321" i="1"/>
  <c r="Q476" i="1" s="1"/>
  <c r="Q325" i="1"/>
  <c r="Q480" i="1" s="1"/>
  <c r="K138" i="1" a="1"/>
  <c r="K138" i="1" s="1"/>
  <c r="P301" i="1"/>
  <c r="P465" i="1" s="1"/>
  <c r="P315" i="1"/>
  <c r="P420" i="1" s="1"/>
  <c r="P362" i="1"/>
  <c r="P429" i="1" s="1"/>
  <c r="O316" i="1"/>
  <c r="O471" i="1" s="1"/>
  <c r="Q301" i="1"/>
  <c r="Q465" i="1" s="1"/>
  <c r="Q315" i="1"/>
  <c r="Q420" i="1" s="1"/>
  <c r="L361" i="1"/>
  <c r="L428" i="1" s="1"/>
  <c r="H138" i="1" a="1"/>
  <c r="H138" i="1" s="1"/>
  <c r="K726" i="1" a="1"/>
  <c r="K726" i="1" s="1"/>
  <c r="K728" i="1" s="1" a="1"/>
  <c r="K728" i="1" s="1"/>
  <c r="M361" i="1"/>
  <c r="M428" i="1" s="1"/>
  <c r="P925" i="1"/>
  <c r="P924" i="1" s="1"/>
  <c r="P899" i="1"/>
  <c r="P903" i="1"/>
  <c r="P902" i="1"/>
  <c r="L324" i="1"/>
  <c r="L479" i="1" s="1"/>
  <c r="M119" i="1"/>
  <c r="P324" i="1"/>
  <c r="P479" i="1" s="1"/>
  <c r="L362" i="1"/>
  <c r="L429" i="1" s="1"/>
  <c r="P364" i="1"/>
  <c r="F925" i="1"/>
  <c r="F924" i="1" s="1"/>
  <c r="F895" i="1"/>
  <c r="F903" i="1"/>
  <c r="N301" i="1"/>
  <c r="N465" i="1" s="1"/>
  <c r="F380" i="1"/>
  <c r="F437" i="1" s="1"/>
  <c r="N315" i="1"/>
  <c r="N420" i="1" s="1"/>
  <c r="N317" i="1"/>
  <c r="N472" i="1" s="1"/>
  <c r="J362" i="1"/>
  <c r="J429" i="1" s="1"/>
  <c r="I382" i="1"/>
  <c r="I513" i="1" s="1"/>
  <c r="O362" i="1"/>
  <c r="O429" i="1" s="1"/>
  <c r="K382" i="1"/>
  <c r="K513" i="1" s="1"/>
  <c r="G120" i="1"/>
  <c r="G114" i="1" s="1"/>
  <c r="N786" i="1"/>
  <c r="N787" i="1" s="1"/>
  <c r="J315" i="1"/>
  <c r="J420" i="1" s="1"/>
  <c r="I380" i="1"/>
  <c r="I437" i="1" s="1"/>
  <c r="I398" i="1"/>
  <c r="I439" i="1" s="1"/>
  <c r="P786" i="1"/>
  <c r="P787" i="1" s="1"/>
  <c r="F241" i="1"/>
  <c r="F316" i="1" s="1"/>
  <c r="F471" i="1" s="1"/>
  <c r="F120" i="1"/>
  <c r="N382" i="1"/>
  <c r="N513" i="1" s="1"/>
  <c r="K398" i="1"/>
  <c r="K439" i="1" s="1"/>
  <c r="O400" i="1"/>
  <c r="O520" i="1" s="1"/>
  <c r="G316" i="1"/>
  <c r="G471" i="1" s="1"/>
  <c r="F400" i="1"/>
  <c r="F520" i="1" s="1"/>
  <c r="O324" i="1"/>
  <c r="O479" i="1" s="1"/>
  <c r="O925" i="1"/>
  <c r="O924" i="1" s="1"/>
  <c r="O899" i="1"/>
  <c r="O903" i="1"/>
  <c r="J899" i="1"/>
  <c r="J902" i="1"/>
  <c r="M925" i="1"/>
  <c r="M924" i="1" s="1"/>
  <c r="M899" i="1"/>
  <c r="M903" i="1"/>
  <c r="H925" i="1"/>
  <c r="H924" i="1" s="1"/>
  <c r="H903" i="1"/>
  <c r="G925" i="1"/>
  <c r="G924" i="1" s="1"/>
  <c r="G903" i="1"/>
  <c r="H899" i="1"/>
  <c r="I902" i="1"/>
  <c r="I925" i="1"/>
  <c r="I924" i="1" s="1"/>
  <c r="G899" i="1"/>
  <c r="G902" i="1"/>
  <c r="I899" i="1"/>
  <c r="L899" i="1"/>
  <c r="L902" i="1"/>
  <c r="L925" i="1"/>
  <c r="L924" i="1" s="1"/>
  <c r="M902" i="1"/>
  <c r="O902" i="1"/>
  <c r="H902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05" i="1"/>
  <c r="Q159" i="1"/>
  <c r="Q168" i="1"/>
  <c r="Q563" i="1" s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908" i="1"/>
  <c r="Q909" i="1"/>
  <c r="Q941" i="1" s="1"/>
  <c r="Q964" i="1" s="1"/>
  <c r="Q276" i="1"/>
  <c r="Q522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7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L145" i="1"/>
  <c r="M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M769" i="1" s="1"/>
  <c r="M861" i="1" s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P790" i="1"/>
  <c r="L790" i="1"/>
  <c r="M790" i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M866" i="1"/>
  <c r="N866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F899" i="1" l="1"/>
  <c r="F902" i="1"/>
  <c r="K114" i="1"/>
  <c r="Q305" i="1"/>
  <c r="M2061" i="1"/>
  <c r="I104" i="1"/>
  <c r="G109" i="1"/>
  <c r="N2235" i="1"/>
  <c r="L1633" i="1"/>
  <c r="G100" i="1"/>
  <c r="I109" i="1"/>
  <c r="Q987" i="1"/>
  <c r="Q986" i="1" s="1"/>
  <c r="H100" i="1"/>
  <c r="P2276" i="1"/>
  <c r="L2235" i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843" i="1" s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N1843" i="1" s="1"/>
  <c r="P1686" i="1"/>
  <c r="O1508" i="1"/>
  <c r="L1503" i="1"/>
  <c r="L1497" i="1" s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P1824" i="1" s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O1570" i="1" s="1"/>
  <c r="P587" i="1"/>
  <c r="P586" i="1" s="1"/>
  <c r="N551" i="1"/>
  <c r="M75" i="1"/>
  <c r="M74" i="1" s="1"/>
  <c r="Q2057" i="1"/>
  <c r="Q2050" i="1" s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640" i="1" s="1"/>
  <c r="Q1461" i="1"/>
  <c r="Q1389" i="1"/>
  <c r="Q1392" i="1"/>
  <c r="Q1313" i="1"/>
  <c r="Q1269" i="1"/>
  <c r="Q1302" i="1"/>
  <c r="Q1111" i="1"/>
  <c r="Q452" i="1"/>
  <c r="Q451" i="1" s="1"/>
  <c r="Q112" i="1"/>
  <c r="Q34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1400" i="1"/>
  <c r="Q1152" i="1"/>
  <c r="Q732" i="1"/>
  <c r="Q605" i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57" i="1"/>
  <c r="Q646" i="1"/>
  <c r="Q211" i="1"/>
  <c r="Q210" i="1" s="1"/>
  <c r="Q214" i="1"/>
  <c r="Q213" i="1" s="1"/>
  <c r="Q1391" i="1"/>
  <c r="Q1316" i="1"/>
  <c r="Q1376" i="1"/>
  <c r="Q656" i="1"/>
  <c r="Q2254" i="1"/>
  <c r="Q1891" i="1"/>
  <c r="Q1885" i="1" s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967" i="1"/>
  <c r="Q769" i="1"/>
  <c r="Q861" i="1" s="1"/>
  <c r="Q660" i="1"/>
  <c r="Q641" i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440" i="1"/>
  <c r="Q1681" i="1"/>
  <c r="Q51" i="1"/>
  <c r="Q2315" i="1"/>
  <c r="Q2313" i="1"/>
  <c r="Q2276" i="1"/>
  <c r="Q1498" i="1"/>
  <c r="Q1533" i="1"/>
  <c r="Q693" i="1"/>
  <c r="Q1734" i="1"/>
  <c r="Q47" i="1"/>
  <c r="Q46" i="1" s="1"/>
  <c r="Q49" i="1"/>
  <c r="Q145" i="1"/>
  <c r="Q137" i="1"/>
  <c r="Q2235" i="1"/>
  <c r="Q2234" i="1" s="1"/>
  <c r="Q1678" i="1"/>
  <c r="Q1282" i="1"/>
  <c r="Q927" i="1"/>
  <c r="Q955" i="1"/>
  <c r="Q701" i="1"/>
  <c r="Q42" i="1"/>
  <c r="Q2012" i="1"/>
  <c r="Q1425" i="1"/>
  <c r="Q1428" i="1" s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356" i="1"/>
  <c r="Q501" i="1" s="1"/>
  <c r="Q490" i="1" s="1"/>
  <c r="Q268" i="1"/>
  <c r="Q257" i="1" s="1"/>
  <c r="Q355" i="1"/>
  <c r="Q267" i="1"/>
  <c r="Q256" i="1" s="1"/>
  <c r="Q1749" i="1"/>
  <c r="Q1126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691" i="1" s="1"/>
  <c r="Q541" i="1"/>
  <c r="O46" i="1"/>
  <c r="O1735" i="1" s="1"/>
  <c r="O1736" i="1"/>
  <c r="N47" i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M624" i="1" s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P1640" i="1" s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862" i="1" s="1"/>
  <c r="N1793" i="1"/>
  <c r="P1793" i="1"/>
  <c r="N1786" i="1"/>
  <c r="L1688" i="1"/>
  <c r="N1636" i="1"/>
  <c r="N1632" i="1"/>
  <c r="L1588" i="1"/>
  <c r="M1547" i="1"/>
  <c r="M1546" i="1" s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P591" i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L1043" i="1"/>
  <c r="L1096" i="1" s="1"/>
  <c r="O920" i="1"/>
  <c r="N2234" i="1"/>
  <c r="N1731" i="1"/>
  <c r="P1047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L2050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M2295" i="1" s="1"/>
  <c r="O2276" i="1"/>
  <c r="P2189" i="1"/>
  <c r="N2301" i="1"/>
  <c r="N2295" i="1" s="1"/>
  <c r="O2022" i="1"/>
  <c r="N2276" i="1"/>
  <c r="N2165" i="1"/>
  <c r="L2114" i="1"/>
  <c r="N2024" i="1"/>
  <c r="L2234" i="1"/>
  <c r="M2022" i="1"/>
  <c r="P2272" i="1"/>
  <c r="O2223" i="1"/>
  <c r="N1954" i="1"/>
  <c r="O2296" i="1"/>
  <c r="L2273" i="1"/>
  <c r="L2272" i="1" s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P1862" i="1" s="1"/>
  <c r="M2002" i="1"/>
  <c r="N1903" i="1"/>
  <c r="O1559" i="1"/>
  <c r="L1541" i="1"/>
  <c r="M1903" i="1"/>
  <c r="L1903" i="1"/>
  <c r="L1599" i="1"/>
  <c r="P1573" i="1"/>
  <c r="L1435" i="1"/>
  <c r="L1461" i="1"/>
  <c r="O1825" i="1"/>
  <c r="N1678" i="1"/>
  <c r="N1641" i="1"/>
  <c r="P1435" i="1"/>
  <c r="P1460" i="1"/>
  <c r="P1885" i="1"/>
  <c r="O1573" i="1"/>
  <c r="O1849" i="1"/>
  <c r="M1825" i="1"/>
  <c r="M1824" i="1" s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047" i="1"/>
  <c r="M1071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M1497" i="1" s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L1136" i="1" s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N1120" i="1"/>
  <c r="N1026" i="1"/>
  <c r="N1025" i="1" s="1"/>
  <c r="N1022" i="1" s="1"/>
  <c r="O1425" i="1"/>
  <c r="O1428" i="1" s="1"/>
  <c r="P1213" i="1"/>
  <c r="O1203" i="1"/>
  <c r="O1206" i="1" s="1"/>
  <c r="P1180" i="1"/>
  <c r="P997" i="1"/>
  <c r="P961" i="1"/>
  <c r="P933" i="1"/>
  <c r="L1265" i="1"/>
  <c r="N1112" i="1"/>
  <c r="L1062" i="1"/>
  <c r="O997" i="1"/>
  <c r="N997" i="1"/>
  <c r="N1351" i="1"/>
  <c r="L1103" i="1"/>
  <c r="M1070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L441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763" i="1"/>
  <c r="P656" i="1"/>
  <c r="P459" i="1"/>
  <c r="P580" i="1"/>
  <c r="O240" i="1"/>
  <c r="P881" i="1"/>
  <c r="P852" i="1"/>
  <c r="O763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L210" i="1" s="1"/>
  <c r="M148" i="1"/>
  <c r="N113" i="1"/>
  <c r="P107" i="1"/>
  <c r="M195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345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L42" i="1"/>
  <c r="L880" i="1"/>
  <c r="N636" i="1"/>
  <c r="P613" i="1"/>
  <c r="P260" i="1"/>
  <c r="P271" i="1"/>
  <c r="P340" i="1"/>
  <c r="M266" i="1"/>
  <c r="M255" i="1" s="1"/>
  <c r="O187" i="1"/>
  <c r="O186" i="1" s="1"/>
  <c r="O184" i="1"/>
  <c r="N717" i="1"/>
  <c r="N714" i="1" s="1"/>
  <c r="M636" i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570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L1330" i="1"/>
  <c r="O1740" i="1"/>
  <c r="L1609" i="1"/>
  <c r="L1005" i="1"/>
  <c r="L1002" i="1" s="1"/>
  <c r="Q1160" i="1"/>
  <c r="M1160" i="1"/>
  <c r="O2253" i="1"/>
  <c r="O2233" i="1" s="1"/>
  <c r="Q1344" i="1"/>
  <c r="O1617" i="1"/>
  <c r="O1616" i="1" s="1"/>
  <c r="O1615" i="1" s="1"/>
  <c r="L1759" i="1"/>
  <c r="N1414" i="1"/>
  <c r="L644" i="1"/>
  <c r="Q1740" i="1"/>
  <c r="O1344" i="1"/>
  <c r="O1343" i="1" s="1"/>
  <c r="O1342" i="1" s="1"/>
  <c r="N1736" i="1"/>
  <c r="N1206" i="1"/>
  <c r="P1160" i="1"/>
  <c r="M1183" i="1"/>
  <c r="M1593" i="1"/>
  <c r="O2050" i="1"/>
  <c r="L1617" i="1"/>
  <c r="L1206" i="1"/>
  <c r="L1414" i="1"/>
  <c r="L1428" i="1"/>
  <c r="N1759" i="1"/>
  <c r="Q63" i="1"/>
  <c r="M1602" i="1"/>
  <c r="N882" i="1"/>
  <c r="L1070" i="1"/>
  <c r="O1885" i="1"/>
  <c r="L1885" i="1"/>
  <c r="P1609" i="1"/>
  <c r="P1759" i="1"/>
  <c r="Q1207" i="1"/>
  <c r="Q1345" i="1"/>
  <c r="Q1343" i="1" s="1"/>
  <c r="Q1342" i="1" s="1"/>
  <c r="Q1429" i="1"/>
  <c r="Q1427" i="1" s="1"/>
  <c r="Q1426" i="1" s="1"/>
  <c r="Q1618" i="1"/>
  <c r="Q1571" i="1"/>
  <c r="M634" i="1"/>
  <c r="L1344" i="1"/>
  <c r="O210" i="1"/>
  <c r="L624" i="1"/>
  <c r="N1593" i="1"/>
  <c r="Q590" i="1"/>
  <c r="P1652" i="1"/>
  <c r="L1183" i="1"/>
  <c r="M1652" i="1"/>
  <c r="P1005" i="1"/>
  <c r="P1002" i="1" s="1"/>
  <c r="L1862" i="1"/>
  <c r="O1014" i="1"/>
  <c r="O1011" i="1" s="1"/>
  <c r="O1013" i="1"/>
  <c r="O1012" i="1" s="1"/>
  <c r="O1664" i="1"/>
  <c r="O1759" i="1"/>
  <c r="Q182" i="1"/>
  <c r="Q1570" i="1"/>
  <c r="Q1569" i="1" s="1"/>
  <c r="Q1568" i="1" s="1"/>
  <c r="N1497" i="1"/>
  <c r="L2233" i="1"/>
  <c r="L200" i="1"/>
  <c r="Q200" i="1"/>
  <c r="Q1862" i="1"/>
  <c r="L1593" i="1"/>
  <c r="M604" i="1"/>
  <c r="M2272" i="1"/>
  <c r="L1546" i="1"/>
  <c r="L1555" i="1"/>
  <c r="Q575" i="1"/>
  <c r="Q604" i="1"/>
  <c r="N1824" i="1"/>
  <c r="O1602" i="1"/>
  <c r="N634" i="1"/>
  <c r="Q634" i="1"/>
  <c r="Q644" i="1"/>
  <c r="Q1098" i="1"/>
  <c r="Q1093" i="1" s="1"/>
  <c r="P1562" i="1"/>
  <c r="L1345" i="1"/>
  <c r="L1207" i="1"/>
  <c r="L1571" i="1"/>
  <c r="L1429" i="1"/>
  <c r="L1618" i="1"/>
  <c r="O1862" i="1"/>
  <c r="P374" i="1"/>
  <c r="M1555" i="1"/>
  <c r="L1562" i="1"/>
  <c r="P1314" i="1"/>
  <c r="N2272" i="1"/>
  <c r="M1314" i="1"/>
  <c r="M1206" i="1"/>
  <c r="O440" i="1"/>
  <c r="M38" i="1"/>
  <c r="M1727" i="1" s="1"/>
  <c r="M1658" i="1"/>
  <c r="M1659" i="1" s="1"/>
  <c r="N49" i="1"/>
  <c r="N1570" i="1" s="1"/>
  <c r="P738" i="1" a="1"/>
  <c r="P738" i="1" s="1"/>
  <c r="P736" i="1" a="1"/>
  <c r="P736" i="1" s="1"/>
  <c r="N2050" i="1"/>
  <c r="M1511" i="1"/>
  <c r="M1428" i="1"/>
  <c r="P1511" i="1"/>
  <c r="Q1759" i="1"/>
  <c r="O575" i="1"/>
  <c r="N46" i="1"/>
  <c r="N1735" i="1" s="1"/>
  <c r="O1571" i="1"/>
  <c r="O1569" i="1" s="1"/>
  <c r="O1568" i="1" s="1"/>
  <c r="O1345" i="1"/>
  <c r="O1207" i="1"/>
  <c r="O1205" i="1" s="1"/>
  <c r="O1204" i="1" s="1"/>
  <c r="O1618" i="1"/>
  <c r="O1429" i="1"/>
  <c r="M738" i="1" a="1"/>
  <c r="M738" i="1" s="1"/>
  <c r="M736" i="1" a="1"/>
  <c r="M736" i="1" s="1"/>
  <c r="L1007" i="1"/>
  <c r="L1126" i="1" s="1"/>
  <c r="O1160" i="1"/>
  <c r="P590" i="1"/>
  <c r="L1160" i="1"/>
  <c r="M2050" i="1"/>
  <c r="Q763" i="1"/>
  <c r="Q1555" i="1"/>
  <c r="Q1314" i="1"/>
  <c r="Q1206" i="1"/>
  <c r="Q1617" i="1"/>
  <c r="Q1616" i="1" s="1"/>
  <c r="Q1615" i="1" s="1"/>
  <c r="L634" i="1"/>
  <c r="M1759" i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233" i="1" s="1"/>
  <c r="Q181" i="1" s="1"/>
  <c r="Q989" i="1"/>
  <c r="Q988" i="1" s="1"/>
  <c r="Q984" i="1" s="1"/>
  <c r="Q40" i="1"/>
  <c r="Q1665" i="1" s="1"/>
  <c r="P540" i="1"/>
  <c r="L1097" i="1"/>
  <c r="O1731" i="1"/>
  <c r="L113" i="1"/>
  <c r="L341" i="1" s="1"/>
  <c r="L357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1000" i="1" s="1"/>
  <c r="O334" i="1"/>
  <c r="O350" i="1" s="1"/>
  <c r="O495" i="1" s="1"/>
  <c r="O484" i="1" s="1"/>
  <c r="P634" i="1"/>
  <c r="M340" i="1"/>
  <c r="M356" i="1" s="1"/>
  <c r="M501" i="1" s="1"/>
  <c r="M490" i="1" s="1"/>
  <c r="O39" i="1"/>
  <c r="O1511" i="1" s="1"/>
  <c r="N108" i="1"/>
  <c r="P1007" i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22" i="1"/>
  <c r="Q1714" i="1"/>
  <c r="Q539" i="1"/>
  <c r="Q2" i="1"/>
  <c r="Q1742" i="1"/>
  <c r="Q39" i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532" i="1"/>
  <c r="Q347" i="1"/>
  <c r="Q533" i="1"/>
  <c r="Q535" i="1"/>
  <c r="Q368" i="1"/>
  <c r="Q365" i="1" s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731" i="1"/>
  <c r="Q144" i="1"/>
  <c r="Q333" i="1"/>
  <c r="Q349" i="1" s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006" i="1"/>
  <c r="Q1013" i="1"/>
  <c r="Q1012" i="1" s="1"/>
  <c r="Q2253" i="1"/>
  <c r="Q2233" i="1" s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P1183" i="1" s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P679" i="1"/>
  <c r="P102" i="1"/>
  <c r="L38" i="1"/>
  <c r="P1823" i="1"/>
  <c r="M39" i="1"/>
  <c r="M1003" i="1"/>
  <c r="P39" i="1"/>
  <c r="M194" i="1"/>
  <c r="O1119" i="1"/>
  <c r="P1136" i="1"/>
  <c r="M440" i="1"/>
  <c r="M1823" i="1"/>
  <c r="M1399" i="1"/>
  <c r="O882" i="1"/>
  <c r="N1546" i="1"/>
  <c r="P440" i="1"/>
  <c r="M144" i="1"/>
  <c r="N38" i="1"/>
  <c r="N1330" i="1" s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P487" i="1" s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M172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O1020" i="1"/>
  <c r="N137" i="1"/>
  <c r="N366" i="1"/>
  <c r="N528" i="1"/>
  <c r="N566" i="1"/>
  <c r="L355" i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314" i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53" i="1"/>
  <c r="M99" i="1"/>
  <c r="M327" i="1" s="1"/>
  <c r="M343" i="1" s="1"/>
  <c r="O1427" i="1"/>
  <c r="O1426" i="1" s="1"/>
  <c r="O733" i="1"/>
  <c r="M1021" i="1"/>
  <c r="M1020" i="1" s="1"/>
  <c r="M1119" i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570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564" i="1"/>
  <c r="N501" i="1"/>
  <c r="N490" i="1" s="1"/>
  <c r="N907" i="1"/>
  <c r="N939" i="1" s="1"/>
  <c r="N962" i="1" s="1"/>
  <c r="M1001" i="1"/>
  <c r="M1000" i="1" s="1"/>
  <c r="M1315" i="1"/>
  <c r="N1136" i="1"/>
  <c r="N1823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N538" i="1"/>
  <c r="O262" i="1"/>
  <c r="O145" i="1"/>
  <c r="O144" i="1" s="1"/>
  <c r="L2" i="1"/>
  <c r="L1742" i="1"/>
  <c r="L565" i="1"/>
  <c r="L539" i="1"/>
  <c r="M397" i="1"/>
  <c r="M438" i="1"/>
  <c r="M564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M540" i="1"/>
  <c r="P553" i="1"/>
  <c r="N1095" i="1"/>
  <c r="N1093" i="1"/>
  <c r="N1096" i="1"/>
  <c r="N1097" i="1"/>
  <c r="P1013" i="1"/>
  <c r="P1010" i="1"/>
  <c r="P1009" i="1" s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P1617" i="1" l="1"/>
  <c r="M1429" i="1"/>
  <c r="M1207" i="1"/>
  <c r="M1345" i="1"/>
  <c r="M1571" i="1"/>
  <c r="M1618" i="1"/>
  <c r="M1570" i="1"/>
  <c r="L1603" i="1"/>
  <c r="L1556" i="1"/>
  <c r="L1653" i="1"/>
  <c r="L1161" i="1"/>
  <c r="L1512" i="1"/>
  <c r="N1738" i="1"/>
  <c r="Q1556" i="1"/>
  <c r="Q1161" i="1"/>
  <c r="Q1159" i="1" s="1"/>
  <c r="Q1158" i="1" s="1"/>
  <c r="Q1653" i="1"/>
  <c r="Q1603" i="1"/>
  <c r="Q1512" i="1"/>
  <c r="Q1511" i="1"/>
  <c r="Q1510" i="1" s="1"/>
  <c r="Q1509" i="1" s="1"/>
  <c r="N48" i="1"/>
  <c r="N1737" i="1" s="1"/>
  <c r="N1512" i="1"/>
  <c r="N1603" i="1"/>
  <c r="N1556" i="1"/>
  <c r="N1554" i="1" s="1"/>
  <c r="N1553" i="1" s="1"/>
  <c r="N1161" i="1"/>
  <c r="N1653" i="1"/>
  <c r="N1652" i="1"/>
  <c r="Q1022" i="1"/>
  <c r="Q1119" i="1" s="1"/>
  <c r="Q738" i="1" a="1"/>
  <c r="Q738" i="1" s="1"/>
  <c r="Q736" i="1" a="1"/>
  <c r="Q736" i="1" s="1"/>
  <c r="Q737" i="1" s="1"/>
  <c r="N1428" i="1"/>
  <c r="P1206" i="1"/>
  <c r="N1511" i="1"/>
  <c r="O38" i="1"/>
  <c r="O1414" i="1" s="1"/>
  <c r="O1658" i="1"/>
  <c r="O1659" i="1" s="1"/>
  <c r="M1184" i="1"/>
  <c r="M1182" i="1" s="1"/>
  <c r="M1181" i="1" s="1"/>
  <c r="M1610" i="1"/>
  <c r="M1415" i="1"/>
  <c r="M1563" i="1"/>
  <c r="M1331" i="1"/>
  <c r="P1344" i="1"/>
  <c r="P1343" i="1" s="1"/>
  <c r="P1342" i="1" s="1"/>
  <c r="M1609" i="1"/>
  <c r="M1608" i="1" s="1"/>
  <c r="M1607" i="1" s="1"/>
  <c r="N1160" i="1"/>
  <c r="P1428" i="1"/>
  <c r="N1602" i="1"/>
  <c r="L1511" i="1"/>
  <c r="L1510" i="1" s="1"/>
  <c r="L1509" i="1" s="1"/>
  <c r="O1724" i="1"/>
  <c r="N1207" i="1"/>
  <c r="N1205" i="1" s="1"/>
  <c r="N1204" i="1" s="1"/>
  <c r="N1345" i="1"/>
  <c r="N1571" i="1"/>
  <c r="N1569" i="1" s="1"/>
  <c r="N1568" i="1" s="1"/>
  <c r="N1429" i="1"/>
  <c r="N1618" i="1"/>
  <c r="M182" i="1"/>
  <c r="N1563" i="1"/>
  <c r="N1415" i="1"/>
  <c r="N1610" i="1"/>
  <c r="N1184" i="1"/>
  <c r="N1331" i="1"/>
  <c r="O736" i="1" a="1"/>
  <c r="O736" i="1" s="1"/>
  <c r="O737" i="1" s="1"/>
  <c r="O738" i="1" a="1"/>
  <c r="O738" i="1" s="1"/>
  <c r="N1344" i="1"/>
  <c r="O467" i="1"/>
  <c r="O466" i="1" s="1"/>
  <c r="M37" i="1"/>
  <c r="M1726" i="1" s="1"/>
  <c r="P1512" i="1"/>
  <c r="P1510" i="1" s="1"/>
  <c r="P1509" i="1" s="1"/>
  <c r="P1603" i="1"/>
  <c r="P1556" i="1"/>
  <c r="P1554" i="1" s="1"/>
  <c r="P1553" i="1" s="1"/>
  <c r="P1161" i="1"/>
  <c r="P1653" i="1"/>
  <c r="L738" i="1" a="1"/>
  <c r="L738" i="1" s="1"/>
  <c r="L736" i="1" a="1"/>
  <c r="L736" i="1" s="1"/>
  <c r="M1330" i="1"/>
  <c r="P1658" i="1"/>
  <c r="P1659" i="1" s="1"/>
  <c r="N1555" i="1"/>
  <c r="N1562" i="1"/>
  <c r="N738" i="1" a="1"/>
  <c r="N738" i="1" s="1"/>
  <c r="N736" i="1" a="1"/>
  <c r="N736" i="1" s="1"/>
  <c r="P1207" i="1"/>
  <c r="P1571" i="1"/>
  <c r="P1569" i="1" s="1"/>
  <c r="P1568" i="1" s="1"/>
  <c r="P1429" i="1"/>
  <c r="P1427" i="1" s="1"/>
  <c r="P1426" i="1" s="1"/>
  <c r="P1618" i="1"/>
  <c r="P1345" i="1"/>
  <c r="N1183" i="1"/>
  <c r="N1012" i="1"/>
  <c r="N1658" i="1"/>
  <c r="N1659" i="1" s="1"/>
  <c r="L1602" i="1"/>
  <c r="N1609" i="1"/>
  <c r="L181" i="1"/>
  <c r="O192" i="1"/>
  <c r="O191" i="1" s="1"/>
  <c r="L1415" i="1"/>
  <c r="L1413" i="1" s="1"/>
  <c r="L1412" i="1" s="1"/>
  <c r="L1184" i="1"/>
  <c r="L1610" i="1"/>
  <c r="L1563" i="1"/>
  <c r="L1331" i="1"/>
  <c r="L1329" i="1" s="1"/>
  <c r="L1328" i="1" s="1"/>
  <c r="Q1652" i="1"/>
  <c r="P1414" i="1"/>
  <c r="P1330" i="1"/>
  <c r="L1652" i="1"/>
  <c r="L1651" i="1" s="1"/>
  <c r="L1650" i="1" s="1"/>
  <c r="M1617" i="1"/>
  <c r="Q1658" i="1"/>
  <c r="Q1659" i="1" s="1"/>
  <c r="M1414" i="1"/>
  <c r="M1413" i="1" s="1"/>
  <c r="M1412" i="1" s="1"/>
  <c r="M1603" i="1"/>
  <c r="M1601" i="1" s="1"/>
  <c r="M1600" i="1" s="1"/>
  <c r="M1556" i="1"/>
  <c r="M1554" i="1" s="1"/>
  <c r="M1553" i="1" s="1"/>
  <c r="M1512" i="1"/>
  <c r="M1510" i="1" s="1"/>
  <c r="M1509" i="1" s="1"/>
  <c r="M1161" i="1"/>
  <c r="M1159" i="1" s="1"/>
  <c r="M1158" i="1" s="1"/>
  <c r="M1653" i="1"/>
  <c r="M1651" i="1" s="1"/>
  <c r="M1650" i="1" s="1"/>
  <c r="O1603" i="1"/>
  <c r="O1556" i="1"/>
  <c r="O1161" i="1"/>
  <c r="O1512" i="1"/>
  <c r="O1653" i="1"/>
  <c r="P1555" i="1"/>
  <c r="L1658" i="1"/>
  <c r="L1659" i="1" s="1"/>
  <c r="O1652" i="1"/>
  <c r="P1602" i="1"/>
  <c r="P1610" i="1"/>
  <c r="P1415" i="1"/>
  <c r="P1184" i="1"/>
  <c r="P1563" i="1"/>
  <c r="P1331" i="1"/>
  <c r="M200" i="1"/>
  <c r="P1012" i="1"/>
  <c r="L144" i="1"/>
  <c r="O1562" i="1"/>
  <c r="O1183" i="1"/>
  <c r="Q1562" i="1"/>
  <c r="M1562" i="1"/>
  <c r="O33" i="1"/>
  <c r="O1723" i="1" s="1"/>
  <c r="M1344" i="1"/>
  <c r="Q1609" i="1"/>
  <c r="L1003" i="1"/>
  <c r="O1555" i="1"/>
  <c r="O1554" i="1" s="1"/>
  <c r="O1553" i="1" s="1"/>
  <c r="Q1602" i="1"/>
  <c r="Q1601" i="1" s="1"/>
  <c r="Q1600" i="1" s="1"/>
  <c r="N1617" i="1"/>
  <c r="Q1021" i="1"/>
  <c r="Q1020" i="1" s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L1182" i="1"/>
  <c r="L1181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425" i="1"/>
  <c r="Q424" i="1" s="1"/>
  <c r="Q497" i="1"/>
  <c r="Q486" i="1" s="1"/>
  <c r="Q792" i="1"/>
  <c r="Q835" i="1" s="1"/>
  <c r="Q86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372" i="1" s="1"/>
  <c r="Q431" i="1"/>
  <c r="Q430" i="1" s="1"/>
  <c r="Q546" i="1"/>
  <c r="Q538" i="1"/>
  <c r="Q423" i="1"/>
  <c r="Q548" i="1"/>
  <c r="O1510" i="1"/>
  <c r="O1509" i="1" s="1"/>
  <c r="M1729" i="1"/>
  <c r="M1665" i="1"/>
  <c r="L1665" i="1"/>
  <c r="L1729" i="1"/>
  <c r="P496" i="1"/>
  <c r="P485" i="1" s="1"/>
  <c r="N1000" i="1"/>
  <c r="O542" i="1"/>
  <c r="N1727" i="1"/>
  <c r="P1727" i="1"/>
  <c r="N1608" i="1"/>
  <c r="N1607" i="1" s="1"/>
  <c r="M499" i="1"/>
  <c r="M488" i="1" s="1"/>
  <c r="L498" i="1"/>
  <c r="L487" i="1" s="1"/>
  <c r="L512" i="1"/>
  <c r="P1182" i="1"/>
  <c r="P1181" i="1" s="1"/>
  <c r="M251" i="1"/>
  <c r="P1329" i="1"/>
  <c r="P1328" i="1" s="1"/>
  <c r="P1413" i="1"/>
  <c r="P1412" i="1" s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O984" i="1"/>
  <c r="L527" i="1"/>
  <c r="N1665" i="1"/>
  <c r="N1729" i="1"/>
  <c r="L291" i="1"/>
  <c r="N426" i="1"/>
  <c r="L1727" i="1"/>
  <c r="N1003" i="1"/>
  <c r="P467" i="1"/>
  <c r="P466" i="1" s="1"/>
  <c r="O1651" i="1"/>
  <c r="O1650" i="1" s="1"/>
  <c r="N262" i="1"/>
  <c r="L1608" i="1"/>
  <c r="L1607" i="1" s="1"/>
  <c r="P1616" i="1"/>
  <c r="P1615" i="1" s="1"/>
  <c r="O1727" i="1"/>
  <c r="M1561" i="1"/>
  <c r="M1560" i="1" s="1"/>
  <c r="P233" i="1"/>
  <c r="P181" i="1" s="1"/>
  <c r="L37" i="1"/>
  <c r="L1726" i="1" s="1"/>
  <c r="O37" i="1"/>
  <c r="O1726" i="1" s="1"/>
  <c r="M1329" i="1"/>
  <c r="M1328" i="1" s="1"/>
  <c r="N1561" i="1"/>
  <c r="N1560" i="1" s="1"/>
  <c r="N181" i="1"/>
  <c r="M204" i="1"/>
  <c r="M203" i="1" s="1"/>
  <c r="P37" i="1"/>
  <c r="P1726" i="1" s="1"/>
  <c r="P1728" i="1"/>
  <c r="N252" i="1"/>
  <c r="N251" i="1" s="1"/>
  <c r="N1182" i="1"/>
  <c r="N1181" i="1" s="1"/>
  <c r="L1205" i="1"/>
  <c r="L1204" i="1" s="1"/>
  <c r="L1569" i="1"/>
  <c r="L1568" i="1" s="1"/>
  <c r="N37" i="1"/>
  <c r="N1726" i="1" s="1"/>
  <c r="P1601" i="1"/>
  <c r="P1600" i="1" s="1"/>
  <c r="L1010" i="1"/>
  <c r="L1009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737" i="1"/>
  <c r="N499" i="1"/>
  <c r="N502" i="1"/>
  <c r="N491" i="1" s="1"/>
  <c r="O725" i="1"/>
  <c r="O722" i="1" s="1"/>
  <c r="O721" i="1" s="1"/>
  <c r="P501" i="1"/>
  <c r="P490" i="1" s="1"/>
  <c r="L1561" i="1"/>
  <c r="L1560" i="1" s="1"/>
  <c r="M502" i="1"/>
  <c r="M491" i="1" s="1"/>
  <c r="N1713" i="1"/>
  <c r="N1711" i="1" s="1"/>
  <c r="N20" i="1"/>
  <c r="N488" i="1"/>
  <c r="M537" i="1"/>
  <c r="M565" i="1"/>
  <c r="L1159" i="1"/>
  <c r="L1158" i="1" s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O1159" i="1"/>
  <c r="O1158" i="1" s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L491" i="1"/>
  <c r="M533" i="1"/>
  <c r="O1601" i="1"/>
  <c r="O1600" i="1" s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543" i="1"/>
  <c r="L1730" i="1"/>
  <c r="L1711" i="1" s="1"/>
  <c r="L20" i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728" i="1"/>
  <c r="N1601" i="1"/>
  <c r="N1600" i="1" s="1"/>
  <c r="N427" i="1"/>
  <c r="M233" i="1"/>
  <c r="M181" i="1" s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728" i="1"/>
  <c r="L1601" i="1"/>
  <c r="L1600" i="1" s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N191" i="1"/>
  <c r="P532" i="1"/>
  <c r="P375" i="1"/>
  <c r="P431" i="1"/>
  <c r="N539" i="1"/>
  <c r="L547" i="1"/>
  <c r="M535" i="1"/>
  <c r="K36" i="1"/>
  <c r="K40" i="1" s="1"/>
  <c r="K1665" i="1" s="1"/>
  <c r="J36" i="1"/>
  <c r="J40" i="1" s="1"/>
  <c r="J1665" i="1" s="1"/>
  <c r="K1664" i="1" l="1"/>
  <c r="P411" i="1"/>
  <c r="P410" i="1" s="1"/>
  <c r="Q1184" i="1"/>
  <c r="Q1563" i="1"/>
  <c r="Q1610" i="1"/>
  <c r="Q1415" i="1"/>
  <c r="Q1331" i="1"/>
  <c r="Q1330" i="1"/>
  <c r="Q1329" i="1" s="1"/>
  <c r="Q1328" i="1" s="1"/>
  <c r="Q1183" i="1"/>
  <c r="Q1414" i="1"/>
  <c r="Q1413" i="1" s="1"/>
  <c r="Q1412" i="1" s="1"/>
  <c r="N1343" i="1"/>
  <c r="N1342" i="1" s="1"/>
  <c r="N1616" i="1"/>
  <c r="N1615" i="1" s="1"/>
  <c r="O1610" i="1"/>
  <c r="O1184" i="1"/>
  <c r="O1415" i="1"/>
  <c r="O1413" i="1" s="1"/>
  <c r="O1412" i="1" s="1"/>
  <c r="O1563" i="1"/>
  <c r="O1561" i="1" s="1"/>
  <c r="O1560" i="1" s="1"/>
  <c r="O1331" i="1"/>
  <c r="O1330" i="1"/>
  <c r="O1329" i="1" s="1"/>
  <c r="O1328" i="1" s="1"/>
  <c r="P1205" i="1"/>
  <c r="P1204" i="1" s="1"/>
  <c r="N1427" i="1"/>
  <c r="N1426" i="1" s="1"/>
  <c r="P1657" i="1"/>
  <c r="P1656" i="1" s="1"/>
  <c r="L1657" i="1"/>
  <c r="L1656" i="1" s="1"/>
  <c r="O1609" i="1"/>
  <c r="O1608" i="1" s="1"/>
  <c r="O1607" i="1" s="1"/>
  <c r="N1657" i="1"/>
  <c r="N1656" i="1" s="1"/>
  <c r="P422" i="1"/>
  <c r="P421" i="1" s="1"/>
  <c r="O423" i="1"/>
  <c r="O421" i="1" s="1"/>
  <c r="N1159" i="1"/>
  <c r="N1158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727" i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M409" i="1" l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F1653" i="1"/>
  <c r="H1653" i="1"/>
  <c r="I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F1571" i="1"/>
  <c r="H1571" i="1"/>
  <c r="I1571" i="1"/>
  <c r="F1618" i="1"/>
  <c r="G1618" i="1"/>
  <c r="H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56" i="1" l="1"/>
  <c r="I1603" i="1"/>
  <c r="F1603" i="1"/>
  <c r="H1610" i="1"/>
  <c r="G1556" i="1"/>
  <c r="G1610" i="1"/>
  <c r="H1603" i="1"/>
  <c r="F1610" i="1"/>
  <c r="F1556" i="1"/>
  <c r="I1556" i="1"/>
  <c r="I1610" i="1"/>
  <c r="H1563" i="1"/>
  <c r="I1563" i="1"/>
  <c r="G1603" i="1"/>
  <c r="G1563" i="1"/>
  <c r="F156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415" i="1" l="1"/>
  <c r="H1415" i="1"/>
  <c r="I1512" i="1"/>
  <c r="G1512" i="1"/>
  <c r="F1415" i="1"/>
  <c r="G1429" i="1"/>
  <c r="F1429" i="1"/>
  <c r="H1512" i="1"/>
  <c r="F1512" i="1"/>
  <c r="I1429" i="1"/>
  <c r="H1429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F1345" i="1" l="1"/>
  <c r="I1331" i="1"/>
  <c r="G1331" i="1"/>
  <c r="H1331" i="1"/>
  <c r="H1345" i="1"/>
  <c r="G1345" i="1"/>
  <c r="F1331" i="1"/>
  <c r="I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H1207" i="1"/>
  <c r="I1207" i="1"/>
  <c r="F1184" i="1"/>
  <c r="G1184" i="1"/>
  <c r="H1184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G1161" i="1" l="1"/>
  <c r="I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8" i="1" a="1"/>
  <c r="J738" i="1" s="1"/>
  <c r="J758" i="1" s="1"/>
  <c r="J736" i="1" a="1"/>
  <c r="J736" i="1" s="1"/>
  <c r="J745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344" i="1"/>
  <c r="G1206" i="1"/>
  <c r="I1617" i="1"/>
  <c r="I1570" i="1"/>
  <c r="I1428" i="1"/>
  <c r="I1427" i="1" s="1"/>
  <c r="I1426" i="1" s="1"/>
  <c r="I1344" i="1"/>
  <c r="I1343" i="1" s="1"/>
  <c r="I1342" i="1" s="1"/>
  <c r="I1206" i="1"/>
  <c r="I1205" i="1" s="1"/>
  <c r="I1204" i="1" s="1"/>
  <c r="F1617" i="1"/>
  <c r="F1570" i="1"/>
  <c r="F1569" i="1" s="1"/>
  <c r="F1568" i="1" s="1"/>
  <c r="F1428" i="1"/>
  <c r="F1344" i="1"/>
  <c r="F1206" i="1"/>
  <c r="H1617" i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G1427" i="1"/>
  <c r="G1426" i="1" s="1"/>
  <c r="G1616" i="1"/>
  <c r="G1615" i="1" s="1"/>
  <c r="G1569" i="1"/>
  <c r="G1568" i="1" s="1"/>
  <c r="G1343" i="1"/>
  <c r="G1342" i="1" s="1"/>
  <c r="G1205" i="1"/>
  <c r="G1204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K1206" i="1" l="1"/>
  <c r="J1736" i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570" i="1" s="1"/>
  <c r="J49" i="1"/>
  <c r="J1571" i="1" l="1"/>
  <c r="J1429" i="1"/>
  <c r="J1345" i="1"/>
  <c r="J1207" i="1"/>
  <c r="J1618" i="1"/>
  <c r="J1206" i="1"/>
  <c r="K1344" i="1"/>
  <c r="J1617" i="1"/>
  <c r="K1345" i="1"/>
  <c r="K1571" i="1"/>
  <c r="K1207" i="1"/>
  <c r="K1429" i="1"/>
  <c r="K1618" i="1"/>
  <c r="K1428" i="1"/>
  <c r="K1617" i="1"/>
  <c r="J1344" i="1"/>
  <c r="J142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F1658" i="1" l="1"/>
  <c r="F1659" i="1" s="1"/>
  <c r="F1609" i="1"/>
  <c r="F1562" i="1"/>
  <c r="F1414" i="1"/>
  <c r="F1330" i="1"/>
  <c r="F1183" i="1"/>
  <c r="H1658" i="1"/>
  <c r="H1659" i="1" s="1"/>
  <c r="H1562" i="1"/>
  <c r="H1609" i="1"/>
  <c r="H1414" i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608" i="1" s="1"/>
  <c r="I1607" i="1" s="1"/>
  <c r="I1414" i="1"/>
  <c r="I1413" i="1" s="1"/>
  <c r="I1412" i="1" s="1"/>
  <c r="I1330" i="1"/>
  <c r="I1329" i="1" s="1"/>
  <c r="I1328" i="1" s="1"/>
  <c r="I1183" i="1"/>
  <c r="I1182" i="1" s="1"/>
  <c r="I1181" i="1" s="1"/>
  <c r="H1652" i="1"/>
  <c r="H1651" i="1" s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G1658" i="1"/>
  <c r="G1659" i="1" s="1"/>
  <c r="G1562" i="1"/>
  <c r="G1609" i="1"/>
  <c r="G1414" i="1"/>
  <c r="G1330" i="1"/>
  <c r="G1183" i="1"/>
  <c r="G1652" i="1"/>
  <c r="G1555" i="1"/>
  <c r="G1602" i="1"/>
  <c r="G1511" i="1"/>
  <c r="G1160" i="1"/>
  <c r="G1159" i="1" s="1"/>
  <c r="G1158" i="1" s="1"/>
  <c r="I1652" i="1"/>
  <c r="I1602" i="1"/>
  <c r="I1555" i="1"/>
  <c r="I1554" i="1" s="1"/>
  <c r="I1553" i="1" s="1"/>
  <c r="I1511" i="1"/>
  <c r="I1160" i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I1651" i="1"/>
  <c r="I1601" i="1"/>
  <c r="I1600" i="1" s="1"/>
  <c r="I1159" i="1"/>
  <c r="I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J1652" i="1" l="1"/>
  <c r="J1555" i="1"/>
  <c r="J1602" i="1"/>
  <c r="J1511" i="1"/>
  <c r="J1160" i="1"/>
  <c r="F1740" i="1"/>
  <c r="K1652" i="1"/>
  <c r="K1602" i="1"/>
  <c r="K1555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K38" i="1"/>
  <c r="K1658" i="1" s="1"/>
  <c r="K1659" i="1" s="1"/>
  <c r="J1184" i="1" l="1"/>
  <c r="J1415" i="1"/>
  <c r="J1331" i="1"/>
  <c r="J1610" i="1"/>
  <c r="J1563" i="1"/>
  <c r="K1330" i="1"/>
  <c r="J1556" i="1"/>
  <c r="J1603" i="1"/>
  <c r="J1161" i="1"/>
  <c r="J1653" i="1"/>
  <c r="J1512" i="1"/>
  <c r="K1609" i="1"/>
  <c r="J1183" i="1"/>
  <c r="J1330" i="1"/>
  <c r="J1609" i="1"/>
  <c r="J1414" i="1"/>
  <c r="J1562" i="1"/>
  <c r="K1610" i="1"/>
  <c r="K1184" i="1"/>
  <c r="K1415" i="1"/>
  <c r="K1563" i="1"/>
  <c r="K1331" i="1"/>
  <c r="K1183" i="1"/>
  <c r="K1414" i="1"/>
  <c r="K1562" i="1"/>
  <c r="K1653" i="1"/>
  <c r="K1603" i="1"/>
  <c r="K1556" i="1"/>
  <c r="K1512" i="1"/>
  <c r="K1161" i="1"/>
  <c r="J1658" i="1"/>
  <c r="J1659" i="1" s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<sst xmlns="http://schemas.openxmlformats.org/spreadsheetml/2006/main" count="5309" uniqueCount="2482">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</sst>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2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1.0417817697769602E-2</v>
          </cell>
          <cell r="H4">
            <v>1.3170399772405791E-3</v>
          </cell>
          <cell r="I4">
            <v>2.5793859751130559E-3</v>
          </cell>
          <cell r="J4">
            <v>2.5423939176686464E-3</v>
          </cell>
          <cell r="K4">
            <v>2.3884479869058272E-3</v>
          </cell>
          <cell r="L4">
            <v>6.9904296238931778E-3</v>
          </cell>
          <cell r="M4">
            <v>4.7848663888621001E-3</v>
          </cell>
          <cell r="N4">
            <v>1.7740477693323691E-2</v>
          </cell>
          <cell r="O4">
            <v>0.29283771998667391</v>
          </cell>
          <cell r="P4">
            <v>0.44005717280935114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4.9850035461836686E-3</v>
          </cell>
          <cell r="H5">
            <v>3.1832478320753283E-4</v>
          </cell>
          <cell r="I5">
            <v>6.1127532638524673E-4</v>
          </cell>
          <cell r="J5">
            <v>5.9740519086936596E-4</v>
          </cell>
          <cell r="K5">
            <v>5.5341272875618298E-4</v>
          </cell>
          <cell r="L5">
            <v>1.7095287602795972E-3</v>
          </cell>
          <cell r="M5">
            <v>1.212346980117717E-3</v>
          </cell>
          <cell r="N5">
            <v>6.2269587076742268E-3</v>
          </cell>
          <cell r="O5">
            <v>0.27890348956342065</v>
          </cell>
          <cell r="P5">
            <v>0.39566927705443666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1.0752583353006576E-3</v>
          </cell>
          <cell r="H6">
            <v>1.7675186487296486E-4</v>
          </cell>
          <cell r="I6">
            <v>3.4985282621049547E-4</v>
          </cell>
          <cell r="J6">
            <v>3.4784548244119263E-4</v>
          </cell>
          <cell r="K6">
            <v>3.2481293212690529E-4</v>
          </cell>
          <cell r="L6">
            <v>9.940591121816876E-4</v>
          </cell>
          <cell r="M6">
            <v>6.5685065124179882E-4</v>
          </cell>
          <cell r="N6">
            <v>2.222404881772627E-3</v>
          </cell>
          <cell r="O6">
            <v>2.7566247461736255E-3</v>
          </cell>
          <cell r="P6">
            <v>8.7391221986629856E-3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3.9713142892610178E-4</v>
          </cell>
          <cell r="H7">
            <v>1.3528635730465706E-4</v>
          </cell>
          <cell r="I7">
            <v>2.3688611744059632E-4</v>
          </cell>
          <cell r="J7">
            <v>2.4287462863322552E-4</v>
          </cell>
          <cell r="K7">
            <v>2.3288135445703593E-4</v>
          </cell>
          <cell r="L7">
            <v>4.9464995463658896E-4</v>
          </cell>
          <cell r="M7">
            <v>3.9326735418501702E-4</v>
          </cell>
          <cell r="N7">
            <v>6.9211675892591007E-4</v>
          </cell>
          <cell r="O7">
            <v>7.1878353170227885E-4</v>
          </cell>
          <cell r="P7">
            <v>1.0237461712266111E-3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1.1313225684780914E-3</v>
          </cell>
          <cell r="H8">
            <v>1.8288410802316422E-4</v>
          </cell>
          <cell r="I8">
            <v>3.6154121720084027E-4</v>
          </cell>
          <cell r="J8">
            <v>3.5666094176800989E-4</v>
          </cell>
          <cell r="K8">
            <v>3.3939792243306311E-4</v>
          </cell>
          <cell r="L8">
            <v>1.05466067794022E-3</v>
          </cell>
          <cell r="M8">
            <v>7.1594830417803031E-4</v>
          </cell>
          <cell r="N8">
            <v>2.6121827097396414E-3</v>
          </cell>
          <cell r="O8">
            <v>3.0764155475437064E-3</v>
          </cell>
          <cell r="P8">
            <v>1.0047798324724813E-2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1.0819927954152017E-3</v>
          </cell>
          <cell r="H9">
            <v>1.7804995221768995E-4</v>
          </cell>
          <cell r="I9">
            <v>3.5184966383648535E-4</v>
          </cell>
          <cell r="J9">
            <v>3.4925327920374519E-4</v>
          </cell>
          <cell r="K9">
            <v>3.2578172585042493E-4</v>
          </cell>
          <cell r="L9">
            <v>9.7004365807898234E-4</v>
          </cell>
          <cell r="M9">
            <v>6.4785783854768154E-4</v>
          </cell>
          <cell r="N9">
            <v>2.1148284019418934E-3</v>
          </cell>
          <cell r="O9">
            <v>2.6405858766877007E-3</v>
          </cell>
          <cell r="P9">
            <v>8.5562427486166204E-3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6.7169490082703918E-4</v>
          </cell>
          <cell r="H10">
            <v>1.4904626871352212E-4</v>
          </cell>
          <cell r="I10">
            <v>3.1814517539806433E-4</v>
          </cell>
          <cell r="J10">
            <v>3.0051605686122381E-4</v>
          </cell>
          <cell r="K10">
            <v>2.8737041258308131E-4</v>
          </cell>
          <cell r="L10">
            <v>7.7368745620935632E-4</v>
          </cell>
          <cell r="M10">
            <v>5.0195621464372241E-4</v>
          </cell>
          <cell r="N10">
            <v>1.6510668246320478E-3</v>
          </cell>
          <cell r="O10">
            <v>1.9868006378651235E-3</v>
          </cell>
          <cell r="P10">
            <v>7.2882072343785579E-3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1.0754141226388513E-3</v>
          </cell>
          <cell r="H11">
            <v>1.7669664290104818E-4</v>
          </cell>
          <cell r="I11">
            <v>3.4983564864132582E-4</v>
          </cell>
          <cell r="J11">
            <v>3.4783833789188098E-4</v>
          </cell>
          <cell r="K11">
            <v>3.2479091069913344E-4</v>
          </cell>
          <cell r="L11">
            <v>9.9380000456674431E-4</v>
          </cell>
          <cell r="M11">
            <v>6.5663904594813623E-4</v>
          </cell>
          <cell r="N11">
            <v>2.2209194086373453E-3</v>
          </cell>
          <cell r="O11">
            <v>2.7550200832804753E-3</v>
          </cell>
          <cell r="P11">
            <v>8.7327790773047004E-3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6.7594770693660726E-3</v>
          </cell>
          <cell r="G12">
            <v>7.9510753318844576E-3</v>
          </cell>
          <cell r="H12">
            <v>8.0198158102059783E-3</v>
          </cell>
          <cell r="I12">
            <v>9.1658720189019775E-3</v>
          </cell>
          <cell r="J12">
            <v>9.3607923895847045E-3</v>
          </cell>
          <cell r="K12">
            <v>0.7416768124195432</v>
          </cell>
          <cell r="L12">
            <v>1.8838852760142974</v>
          </cell>
          <cell r="M12">
            <v>1.8838846318633071</v>
          </cell>
          <cell r="N12">
            <v>1.8839128064718458</v>
          </cell>
          <cell r="O12">
            <v>1.8839136809696879</v>
          </cell>
          <cell r="P12">
            <v>1.8837850238192575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6.7594770693660726E-3</v>
          </cell>
          <cell r="G13">
            <v>7.9510753318844576E-3</v>
          </cell>
          <cell r="H13">
            <v>8.0198158102059783E-3</v>
          </cell>
          <cell r="I13">
            <v>9.1658720189019775E-3</v>
          </cell>
          <cell r="J13">
            <v>9.3607923895847045E-3</v>
          </cell>
          <cell r="K13">
            <v>0.7416768124195432</v>
          </cell>
          <cell r="L13">
            <v>1.8838852760142974</v>
          </cell>
          <cell r="M13">
            <v>1.8838846318633071</v>
          </cell>
          <cell r="N13">
            <v>1.8839128064718458</v>
          </cell>
          <cell r="O13">
            <v>1.8839136809696879</v>
          </cell>
          <cell r="P13">
            <v>1.8837850238192575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8.5152810861623802E-4</v>
          </cell>
          <cell r="G14">
            <v>1.33330690049795E-4</v>
          </cell>
          <cell r="H14">
            <v>3.5463756192784301E-6</v>
          </cell>
          <cell r="I14">
            <v>6.6472464156584796E-2</v>
          </cell>
          <cell r="J14">
            <v>0.126359574350699</v>
          </cell>
          <cell r="K14">
            <v>4.5108762240041598E-7</v>
          </cell>
          <cell r="L14">
            <v>2.63947894118793E-6</v>
          </cell>
          <cell r="M14">
            <v>2.2507681170357799E-6</v>
          </cell>
          <cell r="N14">
            <v>7.07872637868077E-6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8.5152810861623802E-4</v>
          </cell>
          <cell r="G15">
            <v>8.5152810861623802E-4</v>
          </cell>
          <cell r="H15">
            <v>8.5152810861623802E-4</v>
          </cell>
          <cell r="I15">
            <v>9.8571282930985204E-4</v>
          </cell>
          <cell r="J15">
            <v>9.8840517428531202E-4</v>
          </cell>
          <cell r="K15">
            <v>7.5468726178749806E-2</v>
          </cell>
          <cell r="L15">
            <v>0.193820443681569</v>
          </cell>
          <cell r="M15">
            <v>0.19382082545773899</v>
          </cell>
          <cell r="N15">
            <v>0.19382407627333001</v>
          </cell>
          <cell r="O15">
            <v>0.19382578501625</v>
          </cell>
          <cell r="P15">
            <v>0.19383286374262901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3.2682065152966704</v>
          </cell>
          <cell r="F16">
            <v>3.8319858800471938</v>
          </cell>
          <cell r="G16">
            <v>3.7277014432383533</v>
          </cell>
          <cell r="H16">
            <v>3.8814417273765671</v>
          </cell>
          <cell r="I16">
            <v>4.0164806739679539</v>
          </cell>
          <cell r="J16">
            <v>4.117427988139247</v>
          </cell>
          <cell r="K16">
            <v>4.1977860547811865</v>
          </cell>
          <cell r="L16">
            <v>4.2632756863875381</v>
          </cell>
          <cell r="M16">
            <v>4.3130420777736997</v>
          </cell>
          <cell r="N16">
            <v>4.3573285951081742</v>
          </cell>
          <cell r="O16">
            <v>4.3573503083799139</v>
          </cell>
          <cell r="P16">
            <v>4.3576678726797162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3.2682065152966704</v>
          </cell>
          <cell r="F17">
            <v>3.8319858800471938</v>
          </cell>
          <cell r="G17">
            <v>3.7277014432383533</v>
          </cell>
          <cell r="H17">
            <v>3.8814417273765671</v>
          </cell>
          <cell r="I17">
            <v>4.0164806739679539</v>
          </cell>
          <cell r="J17">
            <v>4.117427988139247</v>
          </cell>
          <cell r="K17">
            <v>4.1977860547811865</v>
          </cell>
          <cell r="L17">
            <v>4.2632756863875381</v>
          </cell>
          <cell r="M17">
            <v>4.3130420777736997</v>
          </cell>
          <cell r="N17">
            <v>4.3573285951081742</v>
          </cell>
          <cell r="O17">
            <v>4.3573503083799139</v>
          </cell>
          <cell r="P17">
            <v>4.3576678726797162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0.66996237900412203</v>
          </cell>
          <cell r="F18">
            <v>9.0476919160458483E-2</v>
          </cell>
          <cell r="G18">
            <v>5.7594911826456166E-2</v>
          </cell>
          <cell r="H18">
            <v>0.79881370980505073</v>
          </cell>
          <cell r="I18">
            <v>0.65071784092757423</v>
          </cell>
          <cell r="J18">
            <v>0.16395206208355961</v>
          </cell>
          <cell r="K18">
            <v>0.1235228771535392</v>
          </cell>
          <cell r="L18">
            <v>6.475820658480981E-2</v>
          </cell>
          <cell r="M18">
            <v>4.2561543111017161E-2</v>
          </cell>
          <cell r="N18">
            <v>5.107438877365976E-2</v>
          </cell>
          <cell r="O18">
            <v>6.7070733052706083E-2</v>
          </cell>
          <cell r="P18">
            <v>0.17048690268703853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2.0850175759823641</v>
          </cell>
          <cell r="F19">
            <v>0.26366674865734779</v>
          </cell>
          <cell r="G19">
            <v>0.15074074284438868</v>
          </cell>
          <cell r="H19">
            <v>1.6953819986349212</v>
          </cell>
          <cell r="I19">
            <v>1.059037685247632</v>
          </cell>
          <cell r="J19">
            <v>0.18569343302617403</v>
          </cell>
          <cell r="K19">
            <v>0.13821414804831647</v>
          </cell>
          <cell r="L19">
            <v>7.157485990952682E-2</v>
          </cell>
          <cell r="M19">
            <v>4.7041705543755946E-2</v>
          </cell>
          <cell r="N19">
            <v>5.6450640223518873E-2</v>
          </cell>
          <cell r="O19">
            <v>7.4130810216149118E-2</v>
          </cell>
          <cell r="P19">
            <v>0.18843289244356956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108.56238850154</v>
          </cell>
          <cell r="F20">
            <v>14.5027883113739</v>
          </cell>
          <cell r="G20">
            <v>9.3333894070498005</v>
          </cell>
          <cell r="H20">
            <v>125.19352915546899</v>
          </cell>
          <cell r="I20">
            <v>101.984080553658</v>
          </cell>
          <cell r="J20">
            <v>25.977257507850901</v>
          </cell>
          <cell r="K20">
            <v>19.631323232079499</v>
          </cell>
          <cell r="L20">
            <v>10.395623292825</v>
          </cell>
          <cell r="M20">
            <v>6.8673555164042401</v>
          </cell>
          <cell r="N20">
            <v>8.2648257617573293</v>
          </cell>
          <cell r="O20">
            <v>10.7888608022854</v>
          </cell>
          <cell r="P20">
            <v>27.346094974647901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1.9248650443535389</v>
          </cell>
          <cell r="F21">
            <v>0.25714163672648799</v>
          </cell>
          <cell r="G21">
            <v>0.16548562778457102</v>
          </cell>
          <cell r="H21">
            <v>2.2197434247423571</v>
          </cell>
          <cell r="I21">
            <v>1.8082283786109559</v>
          </cell>
          <cell r="J21">
            <v>0.46058967212501634</v>
          </cell>
          <cell r="K21">
            <v>0.34807310695176447</v>
          </cell>
          <cell r="L21">
            <v>0.18431956192952181</v>
          </cell>
          <cell r="M21">
            <v>0.12176162263128107</v>
          </cell>
          <cell r="N21">
            <v>0.14653946386094577</v>
          </cell>
          <cell r="O21">
            <v>0.19129185819655031</v>
          </cell>
          <cell r="P21">
            <v>0.48485983997602583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1.1976645000871899E-6</v>
          </cell>
          <cell r="G22">
            <v>4.7048061734025199E-6</v>
          </cell>
          <cell r="H22">
            <v>2.8392105817260899E-2</v>
          </cell>
          <cell r="I22">
            <v>4.47295058483474E-5</v>
          </cell>
          <cell r="J22">
            <v>1.3722179301731099E-5</v>
          </cell>
          <cell r="K22">
            <v>2.75309045737397E-5</v>
          </cell>
          <cell r="L22">
            <v>9.7435759004697794E-3</v>
          </cell>
          <cell r="M22">
            <v>2.16108039433496E-5</v>
          </cell>
          <cell r="N22">
            <v>6.8254142893799902E-5</v>
          </cell>
          <cell r="O22">
            <v>3.2122887908579202E-4</v>
          </cell>
          <cell r="P22">
            <v>2.5826996454624499E-2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2.9093517638623306E-2</v>
          </cell>
          <cell r="F23">
            <v>2.1518239555948192E-2</v>
          </cell>
          <cell r="G23">
            <v>1.3696406418266895E-2</v>
          </cell>
          <cell r="H23">
            <v>3.2553182713029503E-2</v>
          </cell>
          <cell r="I23">
            <v>2.8441234710392709E-2</v>
          </cell>
          <cell r="J23">
            <v>2.8453041182777496E-2</v>
          </cell>
          <cell r="K23">
            <v>1.9474968740398828E-2</v>
          </cell>
          <cell r="L23">
            <v>9.8263831658411509E-3</v>
          </cell>
          <cell r="M23">
            <v>9.81358162357048E-3</v>
          </cell>
          <cell r="N23">
            <v>9.8559810238351454E-3</v>
          </cell>
          <cell r="O23">
            <v>1.0149947799303862E-2</v>
          </cell>
          <cell r="P23">
            <v>2.623241938628669E-2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6.7990991239149956</v>
          </cell>
          <cell r="F24">
            <v>7.1446383438193738E-4</v>
          </cell>
          <cell r="G24">
            <v>5.9950087167442263E-4</v>
          </cell>
          <cell r="H24">
            <v>2.683069723182171E-4</v>
          </cell>
          <cell r="I24">
            <v>3.9397005788223627E-4</v>
          </cell>
          <cell r="J24">
            <v>4.3571392519343435E-4</v>
          </cell>
          <cell r="K24">
            <v>4.5387568113686014E-4</v>
          </cell>
          <cell r="L24">
            <v>4.9370727792146538E-4</v>
          </cell>
          <cell r="M24">
            <v>4.2874578509080456E-4</v>
          </cell>
          <cell r="N24">
            <v>4.5602885207302404E-4</v>
          </cell>
          <cell r="O24">
            <v>4.2886336199820168E-4</v>
          </cell>
          <cell r="P24">
            <v>7.552218005798389E-4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6.7990991239149956</v>
          </cell>
          <cell r="F25">
            <v>7.1446383438193738E-4</v>
          </cell>
          <cell r="G25">
            <v>5.9950087167442263E-4</v>
          </cell>
          <cell r="H25">
            <v>2.683069723182171E-4</v>
          </cell>
          <cell r="I25">
            <v>3.9397005788223627E-4</v>
          </cell>
          <cell r="J25">
            <v>4.3571392519343435E-4</v>
          </cell>
          <cell r="K25">
            <v>4.5387568113686014E-4</v>
          </cell>
          <cell r="L25">
            <v>4.9370727792146538E-4</v>
          </cell>
          <cell r="M25">
            <v>4.2874578509080456E-4</v>
          </cell>
          <cell r="N25">
            <v>4.5602885207302404E-4</v>
          </cell>
          <cell r="O25">
            <v>4.2886336199820168E-4</v>
          </cell>
          <cell r="P25">
            <v>7.552218005798389E-4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4.73738451781855E-6</v>
          </cell>
          <cell r="F26">
            <v>4.3614417218391796E-6</v>
          </cell>
          <cell r="G26">
            <v>4.9838376603378301E-6</v>
          </cell>
          <cell r="H26">
            <v>5.3078172123662803E-6</v>
          </cell>
          <cell r="I26">
            <v>5.64100935768142E-6</v>
          </cell>
          <cell r="J26">
            <v>6.6890004431842498E-6</v>
          </cell>
          <cell r="K26">
            <v>6.7889542222228898E-6</v>
          </cell>
          <cell r="L26">
            <v>1.4346855031227199E-5</v>
          </cell>
          <cell r="M26">
            <v>1.2058149322010699E-5</v>
          </cell>
          <cell r="N26">
            <v>5.6030358002295995E-4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1.4626917003390141</v>
          </cell>
          <cell r="F27">
            <v>8.0917766917010248E-4</v>
          </cell>
          <cell r="G27">
            <v>7.9931891661999543E-4</v>
          </cell>
          <cell r="H27">
            <v>7.9694572307964506E-4</v>
          </cell>
          <cell r="I27">
            <v>8.0400830533688961E-4</v>
          </cell>
          <cell r="J27">
            <v>8.0351081616236719E-4</v>
          </cell>
          <cell r="K27">
            <v>8.054316257706251E-4</v>
          </cell>
          <cell r="L27">
            <v>8.0658008565337447E-4</v>
          </cell>
          <cell r="M27">
            <v>8.072965963146217E-4</v>
          </cell>
          <cell r="N27">
            <v>8.1992650571383052E-4</v>
          </cell>
          <cell r="O27">
            <v>8.2153419911867864E-4</v>
          </cell>
          <cell r="P27">
            <v>1.3752924716317061E-3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1.5743326893879759E-3</v>
          </cell>
          <cell r="F28">
            <v>1.5651251982182935E-3</v>
          </cell>
          <cell r="G28">
            <v>1.5736786361505621E-3</v>
          </cell>
          <cell r="H28">
            <v>4.4161479476255094E-2</v>
          </cell>
          <cell r="I28">
            <v>7.0291504082991604E-2</v>
          </cell>
          <cell r="J28">
            <v>8.1108080798154431E-2</v>
          </cell>
          <cell r="K28">
            <v>8.2561362778222305E-2</v>
          </cell>
          <cell r="L28">
            <v>8.8177823736225486E-2</v>
          </cell>
          <cell r="M28">
            <v>9.2298377702246734E-2</v>
          </cell>
          <cell r="N28">
            <v>9.7047393984082519E-2</v>
          </cell>
          <cell r="O28">
            <v>0.10018779388476481</v>
          </cell>
          <cell r="P28">
            <v>0.10178418735225608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1.5743326893879743E-3</v>
          </cell>
          <cell r="F29">
            <v>1.5651251982182913E-3</v>
          </cell>
          <cell r="G29">
            <v>1.5736786361505611E-3</v>
          </cell>
          <cell r="H29">
            <v>4.4161479476255067E-2</v>
          </cell>
          <cell r="I29">
            <v>7.0291504082991549E-2</v>
          </cell>
          <cell r="J29">
            <v>8.1108080798154361E-2</v>
          </cell>
          <cell r="K29">
            <v>8.2561362778222236E-2</v>
          </cell>
          <cell r="L29">
            <v>8.8177823736225389E-2</v>
          </cell>
          <cell r="M29">
            <v>9.2298377702246651E-2</v>
          </cell>
          <cell r="N29">
            <v>9.7047393984082422E-2</v>
          </cell>
          <cell r="O29">
            <v>0.10018779388476472</v>
          </cell>
          <cell r="P29">
            <v>0.10178418735225601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1.7414236219520552E-3</v>
          </cell>
          <cell r="F30">
            <v>1.7312413816046794E-3</v>
          </cell>
          <cell r="G30">
            <v>1.7406105835695543E-3</v>
          </cell>
          <cell r="H30">
            <v>4.8836965032760873E-2</v>
          </cell>
          <cell r="I30">
            <v>7.7733235762480618E-2</v>
          </cell>
          <cell r="J30">
            <v>8.9694894072711029E-2</v>
          </cell>
          <cell r="K30">
            <v>9.1302045815888341E-2</v>
          </cell>
          <cell r="L30">
            <v>9.7513084675715581E-2</v>
          </cell>
          <cell r="M30">
            <v>0.10206982613572553</v>
          </cell>
          <cell r="N30">
            <v>0.10732159316436966</v>
          </cell>
          <cell r="O30">
            <v>0.11079444825579357</v>
          </cell>
          <cell r="P30">
            <v>0.11255984138410464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1.7414236219520552E-3</v>
          </cell>
          <cell r="F31">
            <v>1.7312413816046794E-3</v>
          </cell>
          <cell r="G31">
            <v>1.7406105835695543E-3</v>
          </cell>
          <cell r="H31">
            <v>4.8836965032760873E-2</v>
          </cell>
          <cell r="I31">
            <v>7.7733235762480618E-2</v>
          </cell>
          <cell r="J31">
            <v>8.9694894072711029E-2</v>
          </cell>
          <cell r="K31">
            <v>9.1302045815888341E-2</v>
          </cell>
          <cell r="L31">
            <v>9.7513084675715581E-2</v>
          </cell>
          <cell r="M31">
            <v>0.10206982613572553</v>
          </cell>
          <cell r="N31">
            <v>0.10732159316436966</v>
          </cell>
          <cell r="O31">
            <v>0.11079444825579357</v>
          </cell>
          <cell r="P31">
            <v>0.11255984138410464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6.3812661793074903E-4</v>
          </cell>
          <cell r="F32">
            <v>1.25212018150726E-6</v>
          </cell>
          <cell r="G32">
            <v>3.5110633415677099E-6</v>
          </cell>
          <cell r="H32">
            <v>2.4959371272171401E-2</v>
          </cell>
          <cell r="I32">
            <v>4.0011019022036702E-3</v>
          </cell>
          <cell r="J32">
            <v>2.4014343146132499E-2</v>
          </cell>
          <cell r="K32">
            <v>8.3702387250357505E-3</v>
          </cell>
          <cell r="L32">
            <v>1.95559562941378E-2</v>
          </cell>
          <cell r="M32">
            <v>1.4487136889708201E-2</v>
          </cell>
          <cell r="N32">
            <v>1.52470889914659E-2</v>
          </cell>
          <cell r="O32">
            <v>2.3227095489903499E-2</v>
          </cell>
          <cell r="P32">
            <v>8.1760831221453101E-3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6.4046030652256658E-4</v>
          </cell>
          <cell r="F33">
            <v>6.4145868160531713E-4</v>
          </cell>
          <cell r="G33">
            <v>6.444193568876849E-4</v>
          </cell>
          <cell r="H33">
            <v>2.542955757100861E-2</v>
          </cell>
          <cell r="I33">
            <v>2.8961693107758334E-2</v>
          </cell>
          <cell r="J33">
            <v>3.3256148960849788E-2</v>
          </cell>
          <cell r="K33">
            <v>3.4458475530388444E-2</v>
          </cell>
          <cell r="L33">
            <v>3.6127917107492281E-2</v>
          </cell>
          <cell r="M33">
            <v>3.780718229122753E-2</v>
          </cell>
          <cell r="N33">
            <v>3.9751854440608365E-2</v>
          </cell>
          <cell r="O33">
            <v>4.1038899653442547E-2</v>
          </cell>
          <cell r="P33">
            <v>4.1690309078869704E-2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F34">
            <v>9.383779646078444E-5</v>
          </cell>
          <cell r="G34">
            <v>2.6898513820726836E-2</v>
          </cell>
          <cell r="H34">
            <v>2.05611331719681</v>
          </cell>
          <cell r="I34">
            <v>4.4758905423332909</v>
          </cell>
          <cell r="J34">
            <v>4.0699647865631237</v>
          </cell>
          <cell r="K34">
            <v>4.0891575985968363</v>
          </cell>
          <cell r="L34">
            <v>0.88878408303086531</v>
          </cell>
          <cell r="M34">
            <v>0.71712286256929048</v>
          </cell>
          <cell r="N34">
            <v>0.8756705768409202</v>
          </cell>
          <cell r="O34">
            <v>0.832548732798293</v>
          </cell>
          <cell r="P34">
            <v>0.96921709536234368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F35">
            <v>9.3761158987282526E-5</v>
          </cell>
          <cell r="G35">
            <v>2.6864204491873878E-2</v>
          </cell>
          <cell r="H35">
            <v>2.0561133171968136</v>
          </cell>
          <cell r="I35">
            <v>4.4709173306195931</v>
          </cell>
          <cell r="J35">
            <v>4.0699647865631272</v>
          </cell>
          <cell r="K35">
            <v>4.0851642806294599</v>
          </cell>
          <cell r="L35">
            <v>0.88878408303086542</v>
          </cell>
          <cell r="M35">
            <v>0.71712286256929059</v>
          </cell>
          <cell r="N35">
            <v>0.87567057684092053</v>
          </cell>
          <cell r="O35">
            <v>0.83254873279829311</v>
          </cell>
          <cell r="P35">
            <v>0.96921709536234379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F36">
            <v>1.1415790324437713E-4</v>
          </cell>
          <cell r="G36">
            <v>3.2022040262770043E-2</v>
          </cell>
          <cell r="H36">
            <v>2.3633486404561044</v>
          </cell>
          <cell r="I36">
            <v>4.9732117137036642</v>
          </cell>
          <cell r="J36">
            <v>4.3763062221108777</v>
          </cell>
          <cell r="K36">
            <v>4.2595391652051564</v>
          </cell>
          <cell r="L36">
            <v>0.89776170003118161</v>
          </cell>
          <cell r="M36">
            <v>0.72436652784778233</v>
          </cell>
          <cell r="N36">
            <v>0.8845157341827472</v>
          </cell>
          <cell r="O36">
            <v>0.84095831595788728</v>
          </cell>
          <cell r="P36">
            <v>0.97900716703267787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F37">
            <v>1.1415790324437713E-4</v>
          </cell>
          <cell r="G37">
            <v>3.2022040262770043E-2</v>
          </cell>
          <cell r="H37">
            <v>2.3633486404561044</v>
          </cell>
          <cell r="I37">
            <v>4.9732117137036642</v>
          </cell>
          <cell r="J37">
            <v>4.3763062221108777</v>
          </cell>
          <cell r="K37">
            <v>4.2595391652051564</v>
          </cell>
          <cell r="L37">
            <v>0.89776170003118161</v>
          </cell>
          <cell r="M37">
            <v>0.72436652784778233</v>
          </cell>
          <cell r="N37">
            <v>0.8845157341827472</v>
          </cell>
          <cell r="O37">
            <v>0.84095831595788728</v>
          </cell>
          <cell r="P37">
            <v>0.97900716703267787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3.2030550818967999E-3</v>
          </cell>
          <cell r="F38">
            <v>4.9743899002715398E-5</v>
          </cell>
          <cell r="G38">
            <v>2.9158111604330201E-3</v>
          </cell>
          <cell r="H38">
            <v>0.122783387218551</v>
          </cell>
          <cell r="I38">
            <v>0.15332407951901</v>
          </cell>
          <cell r="J38">
            <v>6.50456730203374E-4</v>
          </cell>
          <cell r="K38">
            <v>0.10057552589262</v>
          </cell>
          <cell r="L38">
            <v>7.6506224110724896E-3</v>
          </cell>
          <cell r="M38">
            <v>5.15591631096756E-2</v>
          </cell>
          <cell r="N38">
            <v>9.7039520476527197E-2</v>
          </cell>
          <cell r="O38">
            <v>2.4710359892625499E-2</v>
          </cell>
          <cell r="P38">
            <v>3.3879078888163702E-2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3.2030550818967999E-3</v>
          </cell>
          <cell r="F39">
            <v>3.247534969531118E-3</v>
          </cell>
          <cell r="G39">
            <v>6.1517942709055327E-3</v>
          </cell>
          <cell r="H39">
            <v>0.12891122136605607</v>
          </cell>
          <cell r="I39">
            <v>0.27982333688897237</v>
          </cell>
          <cell r="J39">
            <v>0.25396304104415762</v>
          </cell>
          <cell r="K39">
            <v>0.25452198523293118</v>
          </cell>
          <cell r="L39">
            <v>0.10883667585638049</v>
          </cell>
          <cell r="M39">
            <v>0.14651442293361469</v>
          </cell>
          <cell r="N39">
            <v>0.15620051289995412</v>
          </cell>
          <cell r="O39">
            <v>0.15824864289678145</v>
          </cell>
          <cell r="P39">
            <v>0.15558662151416697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1.8024748910717312E-3</v>
          </cell>
          <cell r="H40">
            <v>6.4583104850600957E-4</v>
          </cell>
          <cell r="I40">
            <v>1.3683802237833317E-3</v>
          </cell>
          <cell r="J40">
            <v>1.3390700554190324E-3</v>
          </cell>
          <cell r="K40">
            <v>1.3916022288758649E-3</v>
          </cell>
          <cell r="L40">
            <v>3.6107706096900256E-3</v>
          </cell>
          <cell r="M40">
            <v>2.3002933097414275E-3</v>
          </cell>
          <cell r="N40">
            <v>5.3553980657916472E-3</v>
          </cell>
          <cell r="O40">
            <v>4.5620356728958986E-3</v>
          </cell>
          <cell r="P40">
            <v>1.0221408604912574E-2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5.0767578160813094E-4</v>
          </cell>
          <cell r="H41">
            <v>1.6669320336726412E-4</v>
          </cell>
          <cell r="I41">
            <v>3.3434049774014009E-4</v>
          </cell>
          <cell r="J41">
            <v>3.2247152548851057E-4</v>
          </cell>
          <cell r="K41">
            <v>3.4328538814555333E-4</v>
          </cell>
          <cell r="L41">
            <v>9.2227683072243732E-4</v>
          </cell>
          <cell r="M41">
            <v>5.9937931664531189E-4</v>
          </cell>
          <cell r="N41">
            <v>1.442190466429362E-3</v>
          </cell>
          <cell r="O41">
            <v>1.2297986199833347E-3</v>
          </cell>
          <cell r="P41">
            <v>2.8408729089793275E-3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2.0504266909026215E-4</v>
          </cell>
          <cell r="H42">
            <v>7.5753336570397059E-5</v>
          </cell>
          <cell r="I42">
            <v>1.6065492891157704E-4</v>
          </cell>
          <cell r="J42">
            <v>1.5707829302866554E-4</v>
          </cell>
          <cell r="K42">
            <v>1.5842148711660522E-4</v>
          </cell>
          <cell r="L42">
            <v>4.0172649064195532E-4</v>
          </cell>
          <cell r="M42">
            <v>2.4964291290996459E-4</v>
          </cell>
          <cell r="N42">
            <v>5.3772548518261042E-4</v>
          </cell>
          <cell r="O42">
            <v>4.622117558853423E-4</v>
          </cell>
          <cell r="P42">
            <v>9.682993870981896E-4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1.4655407854145887E-4</v>
          </cell>
          <cell r="H43">
            <v>6.4556582224019346E-5</v>
          </cell>
          <cell r="I43">
            <v>1.2551188370652053E-4</v>
          </cell>
          <cell r="J43">
            <v>1.2331872834782566E-4</v>
          </cell>
          <cell r="K43">
            <v>1.2498808482849428E-4</v>
          </cell>
          <cell r="L43">
            <v>2.6863952136924009E-4</v>
          </cell>
          <cell r="M43">
            <v>1.8325127398402909E-4</v>
          </cell>
          <cell r="N43">
            <v>3.4826380409615275E-4</v>
          </cell>
          <cell r="O43">
            <v>3.0275128345052729E-4</v>
          </cell>
          <cell r="P43">
            <v>5.3607604597319045E-4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2.0944587347717964E-4</v>
          </cell>
          <cell r="H44">
            <v>7.739126995894679E-5</v>
          </cell>
          <cell r="I44">
            <v>1.6336472274882635E-4</v>
          </cell>
          <cell r="J44">
            <v>1.6062558410158604E-4</v>
          </cell>
          <cell r="K44">
            <v>1.620129239073247E-4</v>
          </cell>
          <cell r="L44">
            <v>4.1950116509409261E-4</v>
          </cell>
          <cell r="M44">
            <v>2.5844088767941931E-4</v>
          </cell>
          <cell r="N44">
            <v>6.1679083749307476E-4</v>
          </cell>
          <cell r="O44">
            <v>5.1723250157579323E-4</v>
          </cell>
          <cell r="P44">
            <v>1.2224245948251171E-3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2.7763579836198517E-4</v>
          </cell>
          <cell r="H45">
            <v>9.7784322828615698E-5</v>
          </cell>
          <cell r="I45">
            <v>2.2207987858131978E-4</v>
          </cell>
          <cell r="J45">
            <v>2.2231528413130179E-4</v>
          </cell>
          <cell r="K45">
            <v>2.3524476917013434E-4</v>
          </cell>
          <cell r="L45">
            <v>6.3290928860723465E-4</v>
          </cell>
          <cell r="M45">
            <v>3.9872603434995611E-4</v>
          </cell>
          <cell r="N45">
            <v>9.7225177842544784E-4</v>
          </cell>
          <cell r="O45">
            <v>8.2659882180649428E-4</v>
          </cell>
          <cell r="P45">
            <v>1.8310759898503407E-3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2.5110649799515219E-4</v>
          </cell>
          <cell r="H46">
            <v>8.7923528241876E-5</v>
          </cell>
          <cell r="I46">
            <v>2.0174526619377603E-4</v>
          </cell>
          <cell r="J46">
            <v>1.9614567930180101E-4</v>
          </cell>
          <cell r="K46">
            <v>2.092247750549439E-4</v>
          </cell>
          <cell r="L46">
            <v>5.640795372139144E-4</v>
          </cell>
          <cell r="M46">
            <v>3.6120838049810938E-4</v>
          </cell>
          <cell r="N46">
            <v>9.0088659736602573E-4</v>
          </cell>
          <cell r="O46">
            <v>7.6177771469963134E-4</v>
          </cell>
          <cell r="P46">
            <v>1.8557365534882962E-3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2.0501419199756333E-4</v>
          </cell>
          <cell r="H47">
            <v>7.5728805314890325E-5</v>
          </cell>
          <cell r="I47">
            <v>1.60683045901172E-4</v>
          </cell>
          <cell r="J47">
            <v>1.5711496101934115E-4</v>
          </cell>
          <cell r="K47">
            <v>1.5842480065280905E-4</v>
          </cell>
          <cell r="L47">
            <v>4.016377760411512E-4</v>
          </cell>
          <cell r="M47">
            <v>2.4964450367463936E-4</v>
          </cell>
          <cell r="N47">
            <v>5.3728909679897122E-4</v>
          </cell>
          <cell r="O47">
            <v>4.6166497549477651E-4</v>
          </cell>
          <cell r="P47">
            <v>9.6692312469811702E-4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1.4849754780299591E-3</v>
          </cell>
          <cell r="K48">
            <v>1.4037888660288662E-3</v>
          </cell>
          <cell r="L48">
            <v>3.0273271688947018E-3</v>
          </cell>
          <cell r="M48">
            <v>3.8840215124149183E-3</v>
          </cell>
          <cell r="N48">
            <v>3.6005220609172987E-2</v>
          </cell>
          <cell r="O48">
            <v>0.26120789586130044</v>
          </cell>
          <cell r="P48">
            <v>0.24601080393320518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1.4999752303332923E-3</v>
          </cell>
          <cell r="K49">
            <v>1.4179685515443106E-3</v>
          </cell>
          <cell r="L49">
            <v>3.0579062312067655E-3</v>
          </cell>
          <cell r="M49">
            <v>3.9232540529443643E-3</v>
          </cell>
          <cell r="N49">
            <v>3.6368909706235353E-2</v>
          </cell>
          <cell r="O49">
            <v>0.2638463594558591</v>
          </cell>
          <cell r="P49">
            <v>0.24849576154869205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1.0116414187712001E-6</v>
          </cell>
          <cell r="I50">
            <v>2.7708456948164201E-6</v>
          </cell>
          <cell r="J50">
            <v>7.1067181769972603E-4</v>
          </cell>
          <cell r="K50">
            <v>4.9591288937080201E-5</v>
          </cell>
          <cell r="L50">
            <v>5.8494894910695705E-4</v>
          </cell>
          <cell r="M50">
            <v>1.4476123726149301E-5</v>
          </cell>
          <cell r="N50">
            <v>3.0289802958606798E-3</v>
          </cell>
          <cell r="O50">
            <v>1.32478150257098E-2</v>
          </cell>
          <cell r="P50">
            <v>2.19317512432683E-3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1.0116414187712001E-6</v>
          </cell>
          <cell r="I51">
            <v>3.78248711358761E-6</v>
          </cell>
          <cell r="J51">
            <v>7.1445430481331402E-4</v>
          </cell>
          <cell r="K51">
            <v>7.6404559375039399E-4</v>
          </cell>
          <cell r="L51">
            <v>1.3489945428573501E-3</v>
          </cell>
          <cell r="M51">
            <v>1.3634706665835001E-3</v>
          </cell>
          <cell r="N51">
            <v>4.3924509624441799E-3</v>
          </cell>
          <cell r="O51">
            <v>1.7639945283974501E-2</v>
          </cell>
          <cell r="P51">
            <v>1.9832429471062101E-2</v>
          </cell>
        </row>
        <row r="52">
          <cell r="B52" t="str">
            <v>ENUC_SMR_GOE_II</v>
          </cell>
          <cell r="C52" t="str">
            <v>VAR_fout</v>
          </cell>
          <cell r="D52" t="str">
            <v>LTH</v>
          </cell>
          <cell r="J52"/>
          <cell r="K52"/>
          <cell r="L52"/>
          <cell r="M52">
            <v>0.20915249041829262</v>
          </cell>
          <cell r="N52">
            <v>0.29940850481481568</v>
          </cell>
          <cell r="O52">
            <v>0.35462445390300401</v>
          </cell>
          <cell r="P52">
            <v>0.35547915267649821</v>
          </cell>
        </row>
        <row r="53">
          <cell r="B53" t="str">
            <v>ENUC_SMR_GOE_II</v>
          </cell>
          <cell r="C53" t="str">
            <v>VAR_fout</v>
          </cell>
          <cell r="D53" t="str">
            <v>ELC</v>
          </cell>
          <cell r="J53"/>
          <cell r="K53"/>
          <cell r="L53"/>
          <cell r="M53">
            <v>0.30565551016998399</v>
          </cell>
          <cell r="N53">
            <v>0.68681889328820767</v>
          </cell>
          <cell r="O53">
            <v>0.80745175915841561</v>
          </cell>
          <cell r="P53">
            <v>0.99679924067349579</v>
          </cell>
        </row>
        <row r="54">
          <cell r="B54" t="str">
            <v>ENUC_SMR_GOE_II</v>
          </cell>
          <cell r="C54" t="str">
            <v>VAR_fin</v>
          </cell>
          <cell r="D54" t="str">
            <v>URN</v>
          </cell>
          <cell r="J54"/>
          <cell r="K54"/>
          <cell r="L54"/>
          <cell r="M54">
            <v>1.0148091672740895</v>
          </cell>
          <cell r="N54">
            <v>2.204477409561945</v>
          </cell>
          <cell r="O54">
            <v>2.5928402223090079</v>
          </cell>
          <cell r="P54">
            <v>3.1642675340481237</v>
          </cell>
        </row>
        <row r="55">
          <cell r="B55" t="str">
            <v>ENUC_SMR_GOE_II</v>
          </cell>
          <cell r="C55" t="str">
            <v>VAR_ncap</v>
          </cell>
          <cell r="D55" t="str">
            <v>-</v>
          </cell>
          <cell r="J55"/>
          <cell r="K55"/>
          <cell r="L55"/>
          <cell r="M55">
            <v>2.7117811000242201E-2</v>
          </cell>
          <cell r="N55">
            <v>1.6742914717836499E-5</v>
          </cell>
          <cell r="O55">
            <v>1.20409090589859E-2</v>
          </cell>
        </row>
        <row r="56">
          <cell r="B56" t="str">
            <v>ENUC_SMR_GOE_II</v>
          </cell>
          <cell r="C56" t="str">
            <v>VAR_cap</v>
          </cell>
          <cell r="D56" t="str">
            <v>-</v>
          </cell>
          <cell r="J56"/>
          <cell r="K56"/>
          <cell r="L56"/>
          <cell r="M56">
            <v>1.10506776051549E-2</v>
          </cell>
          <cell r="N56">
            <v>2.7117811000242201E-2</v>
          </cell>
          <cell r="O56">
            <v>3.0951686930848401E-2</v>
          </cell>
          <cell r="P56">
            <v>3.9175462973945897E-2</v>
          </cell>
        </row>
        <row r="57">
          <cell r="B57" t="str">
            <v>ITOT-EBAT</v>
          </cell>
          <cell r="C57" t="str">
            <v>VAR_fout</v>
          </cell>
          <cell r="D57" t="str">
            <v>AUX_ITOT-EBAT_OUT</v>
          </cell>
          <cell r="E57">
            <v>1.5684973146843303E-3</v>
          </cell>
          <cell r="F57">
            <v>1.559385426231687E-3</v>
          </cell>
          <cell r="G57">
            <v>1.5680830722007277E-3</v>
          </cell>
          <cell r="H57">
            <v>3.8601408363358895E-2</v>
          </cell>
          <cell r="I57">
            <v>6.2691506028409977E-2</v>
          </cell>
          <cell r="J57">
            <v>6.3874806677665069E-2</v>
          </cell>
          <cell r="K57">
            <v>6.6478867839409483E-2</v>
          </cell>
          <cell r="L57">
            <v>8.2289475396205625E-2</v>
          </cell>
          <cell r="M57">
            <v>7.9024377815058014E-2</v>
          </cell>
          <cell r="N57">
            <v>9.2159819147920138E-2</v>
          </cell>
          <cell r="O57">
            <v>0.10079449100509406</v>
          </cell>
          <cell r="P57">
            <v>0.12447419012421253</v>
          </cell>
        </row>
        <row r="58">
          <cell r="B58" t="str">
            <v>ITOT-EBAT</v>
          </cell>
          <cell r="C58" t="str">
            <v>VAR_fout</v>
          </cell>
          <cell r="D58" t="str">
            <v>ITOT_ELC</v>
          </cell>
          <cell r="E58">
            <v>1.5684973146843284E-3</v>
          </cell>
          <cell r="F58">
            <v>1.559385426231686E-3</v>
          </cell>
          <cell r="G58">
            <v>1.5680830722007268E-3</v>
          </cell>
          <cell r="H58">
            <v>3.8601408363358847E-2</v>
          </cell>
          <cell r="I58">
            <v>6.2691506028409949E-2</v>
          </cell>
          <cell r="J58">
            <v>6.3874806677665E-2</v>
          </cell>
          <cell r="K58">
            <v>6.6478867839409428E-2</v>
          </cell>
          <cell r="L58">
            <v>8.2289475396205569E-2</v>
          </cell>
          <cell r="M58">
            <v>7.9024377815057931E-2</v>
          </cell>
          <cell r="N58">
            <v>9.2159819147920027E-2</v>
          </cell>
          <cell r="O58">
            <v>0.10079449100509397</v>
          </cell>
          <cell r="P58">
            <v>0.12447419012421236</v>
          </cell>
        </row>
        <row r="59">
          <cell r="B59" t="str">
            <v>ITOT-EBAT</v>
          </cell>
          <cell r="C59" t="str">
            <v>VAR_fin</v>
          </cell>
          <cell r="D59" t="str">
            <v>ITOT_ELC</v>
          </cell>
          <cell r="E59">
            <v>1.7349704864937081E-3</v>
          </cell>
          <cell r="F59">
            <v>1.7248939698255457E-3</v>
          </cell>
          <cell r="G59">
            <v>1.7344138476835496E-3</v>
          </cell>
          <cell r="H59">
            <v>4.2688277518671644E-2</v>
          </cell>
          <cell r="I59">
            <v>6.9328665731182543E-2</v>
          </cell>
          <cell r="J59">
            <v>7.0637222002078212E-2</v>
          </cell>
          <cell r="K59">
            <v>7.3516979477788194E-2</v>
          </cell>
          <cell r="L59">
            <v>9.1001367311965856E-2</v>
          </cell>
          <cell r="M59">
            <v>8.7390578265877594E-2</v>
          </cell>
          <cell r="N59">
            <v>0.10191659734249718</v>
          </cell>
          <cell r="O59">
            <v>0.11146537448791825</v>
          </cell>
          <cell r="P59">
            <v>0.13765191815777297</v>
          </cell>
        </row>
        <row r="60">
          <cell r="B60" t="str">
            <v>ITOT-EBAT</v>
          </cell>
          <cell r="C60" t="str">
            <v>VAR_fin</v>
          </cell>
          <cell r="D60" t="str">
            <v>AUX_ITOT-EBAT_IN</v>
          </cell>
          <cell r="E60">
            <v>1.7349704864937081E-3</v>
          </cell>
          <cell r="F60">
            <v>1.7248939698255457E-3</v>
          </cell>
          <cell r="G60">
            <v>1.7344138476835496E-3</v>
          </cell>
          <cell r="H60">
            <v>4.2688277518671644E-2</v>
          </cell>
          <cell r="I60">
            <v>6.9328665731182543E-2</v>
          </cell>
          <cell r="J60">
            <v>7.0637222002078212E-2</v>
          </cell>
          <cell r="K60">
            <v>7.3516979477788194E-2</v>
          </cell>
          <cell r="L60">
            <v>9.1001367311965856E-2</v>
          </cell>
          <cell r="M60">
            <v>8.7390578265877594E-2</v>
          </cell>
          <cell r="N60">
            <v>0.10191659734249718</v>
          </cell>
          <cell r="O60">
            <v>0.11146537448791825</v>
          </cell>
          <cell r="P60">
            <v>0.13765191815777297</v>
          </cell>
        </row>
        <row r="61">
          <cell r="B61" t="str">
            <v>ITOT-EBAT</v>
          </cell>
          <cell r="C61" t="str">
            <v>VAR_ncap</v>
          </cell>
          <cell r="D61" t="str">
            <v>-</v>
          </cell>
          <cell r="E61">
            <v>6.3606799706512895E-4</v>
          </cell>
          <cell r="F61">
            <v>1.24908445659418E-6</v>
          </cell>
          <cell r="G61">
            <v>3.4999268376636799E-6</v>
          </cell>
          <cell r="H61">
            <v>2.5871007618053599E-2</v>
          </cell>
          <cell r="I61">
            <v>4.40149403369869E-4</v>
          </cell>
          <cell r="J61">
            <v>2.0436020132376199E-2</v>
          </cell>
          <cell r="K61">
            <v>8.4428403068110992E-3</v>
          </cell>
          <cell r="L61">
            <v>1.8302287346502299E-2</v>
          </cell>
          <cell r="M61">
            <v>1.027329740613E-2</v>
          </cell>
          <cell r="N61">
            <v>1.8103224559637601E-2</v>
          </cell>
          <cell r="O61">
            <v>2.1368475149211901E-2</v>
          </cell>
          <cell r="P61">
            <v>1.7404773912626601E-2</v>
          </cell>
        </row>
        <row r="62">
          <cell r="B62" t="str">
            <v>ITOT-EBAT</v>
          </cell>
          <cell r="C62" t="str">
            <v>VAR_cap</v>
          </cell>
          <cell r="D62" t="str">
            <v>-</v>
          </cell>
          <cell r="E62">
            <v>6.3814467380708673E-4</v>
          </cell>
          <cell r="F62">
            <v>6.3914358625653269E-4</v>
          </cell>
          <cell r="G62">
            <v>6.4209801656645276E-4</v>
          </cell>
          <cell r="H62">
            <v>2.633967558213858E-2</v>
          </cell>
          <cell r="I62">
            <v>2.6312371145978061E-2</v>
          </cell>
          <cell r="J62">
            <v>2.6308314381124603E-2</v>
          </cell>
          <cell r="K62">
            <v>2.9106361523786786E-2</v>
          </cell>
          <cell r="L62">
            <v>3.3724504475978807E-2</v>
          </cell>
          <cell r="M62">
            <v>3.2372330831900512E-2</v>
          </cell>
          <cell r="N62">
            <v>3.7751841077197049E-2</v>
          </cell>
          <cell r="O62">
            <v>4.1290051402419294E-2</v>
          </cell>
          <cell r="P62">
            <v>5.0987879340166888E-2</v>
          </cell>
        </row>
        <row r="63">
          <cell r="B63" t="str">
            <v>D-RES_LTH</v>
          </cell>
          <cell r="C63" t="str">
            <v>VAR_fout</v>
          </cell>
          <cell r="D63" t="str">
            <v>RHNS_LTH_DH</v>
          </cell>
          <cell r="F63">
            <v>5.445409083103421E-2</v>
          </cell>
          <cell r="G63">
            <v>7.2437705610064115E-2</v>
          </cell>
          <cell r="H63">
            <v>0.11200402789522576</v>
          </cell>
          <cell r="I63">
            <v>0.17393717670550013</v>
          </cell>
          <cell r="J63">
            <v>0.24328000744294165</v>
          </cell>
          <cell r="K63">
            <v>0.39172690738980603</v>
          </cell>
          <cell r="L63">
            <v>0.63085788149334709</v>
          </cell>
          <cell r="M63">
            <v>0.83632075418535856</v>
          </cell>
          <cell r="N63">
            <v>0.8790174847259854</v>
          </cell>
          <cell r="O63">
            <v>0.92387597626343176</v>
          </cell>
          <cell r="P63">
            <v>0.97105106500182792</v>
          </cell>
        </row>
        <row r="64">
          <cell r="B64" t="str">
            <v>D-RES_LTH</v>
          </cell>
          <cell r="C64" t="str">
            <v>VAR_fout</v>
          </cell>
          <cell r="D64" t="str">
            <v>RHEM_LTH_DH</v>
          </cell>
          <cell r="E64">
            <v>2.0639155813931254</v>
          </cell>
          <cell r="F64">
            <v>3.8269928759159013</v>
          </cell>
          <cell r="G64">
            <v>4.2189363699103186</v>
          </cell>
          <cell r="H64">
            <v>3.8191023407423201</v>
          </cell>
          <cell r="I64">
            <v>3.1051364375203887</v>
          </cell>
          <cell r="J64">
            <v>3.9354769042575959</v>
          </cell>
          <cell r="K64">
            <v>3.8408261335051148</v>
          </cell>
          <cell r="L64">
            <v>3.7082822642191604</v>
          </cell>
          <cell r="M64">
            <v>3.538328570002216</v>
          </cell>
          <cell r="N64">
            <v>3.3181203098981644</v>
          </cell>
          <cell r="O64">
            <v>3.2502030164414157</v>
          </cell>
          <cell r="P64">
            <v>2.592906758817271</v>
          </cell>
        </row>
        <row r="65">
          <cell r="B65" t="str">
            <v>D-RES_LTH</v>
          </cell>
          <cell r="C65" t="str">
            <v>VAR_fout</v>
          </cell>
          <cell r="D65" t="str">
            <v>RHES_LTH_DH</v>
          </cell>
          <cell r="E65">
            <v>1.8801800866100244</v>
          </cell>
          <cell r="F65">
            <v>3.5391858079488796</v>
          </cell>
          <cell r="G65">
            <v>3.5391376857303398</v>
          </cell>
          <cell r="H65">
            <v>2.7505186460658408</v>
          </cell>
          <cell r="I65">
            <v>3.3080751929231633</v>
          </cell>
          <cell r="J65">
            <v>3.1419353181848702</v>
          </cell>
          <cell r="K65">
            <v>2.4541105214246466</v>
          </cell>
          <cell r="L65">
            <v>2.7769748935601459</v>
          </cell>
          <cell r="M65">
            <v>2.5908445254825261</v>
          </cell>
          <cell r="N65">
            <v>2.3999580894674888</v>
          </cell>
          <cell r="O65">
            <v>2.3501543375218978</v>
          </cell>
          <cell r="P65">
            <v>1.9599154802115464</v>
          </cell>
        </row>
        <row r="66">
          <cell r="B66" t="str">
            <v>D-RES_LTH</v>
          </cell>
          <cell r="C66" t="str">
            <v>VAR_fout</v>
          </cell>
          <cell r="D66" t="str">
            <v>RHSA_LTH</v>
          </cell>
          <cell r="E66">
            <v>4.3959068398000181</v>
          </cell>
          <cell r="F66">
            <v>1.8582781585999495</v>
          </cell>
          <cell r="G66">
            <v>1.8582792562400228</v>
          </cell>
          <cell r="H66">
            <v>1.8582798546279542</v>
          </cell>
          <cell r="I66">
            <v>1.858280264408767</v>
          </cell>
          <cell r="J66">
            <v>1.8582817291190004</v>
          </cell>
          <cell r="K66">
            <v>1.8582838643968853</v>
          </cell>
          <cell r="L66">
            <v>1.8582884684066849</v>
          </cell>
          <cell r="M66">
            <v>1.858303215763041</v>
          </cell>
          <cell r="N66">
            <v>1.858322335605632</v>
          </cell>
          <cell r="O66">
            <v>1.8583670290795684</v>
          </cell>
          <cell r="P66">
            <v>1.8584685768308606</v>
          </cell>
        </row>
        <row r="67">
          <cell r="B67" t="str">
            <v>D-RES_LTH</v>
          </cell>
          <cell r="C67" t="str">
            <v>VAR_fout</v>
          </cell>
          <cell r="D67" t="str">
            <v>RHNM_LTH_DH</v>
          </cell>
          <cell r="F67">
            <v>0.35008300724004576</v>
          </cell>
          <cell r="G67">
            <v>0.3825459771136277</v>
          </cell>
          <cell r="H67">
            <v>0.4434756442782562</v>
          </cell>
          <cell r="I67">
            <v>0.51411073101848415</v>
          </cell>
          <cell r="J67">
            <v>0.59599751077827656</v>
          </cell>
          <cell r="K67">
            <v>0.69093038430764897</v>
          </cell>
          <cell r="L67">
            <v>0.80098889575711762</v>
          </cell>
          <cell r="M67">
            <v>0.93229435886893275</v>
          </cell>
          <cell r="N67">
            <v>1.080818817241274</v>
          </cell>
          <cell r="O67">
            <v>1.2529810337897502</v>
          </cell>
          <cell r="P67">
            <v>1.4525895808287483</v>
          </cell>
        </row>
        <row r="68">
          <cell r="B68" t="str">
            <v>D-RES_LTH</v>
          </cell>
          <cell r="C68" t="str">
            <v>VAR_fin</v>
          </cell>
          <cell r="D68" t="str">
            <v>LTH</v>
          </cell>
          <cell r="E68">
            <v>9.2187308213923007</v>
          </cell>
          <cell r="F68">
            <v>10.643534355722778</v>
          </cell>
          <cell r="G68">
            <v>11.107747418795828</v>
          </cell>
          <cell r="H68">
            <v>9.8712756974442062</v>
          </cell>
          <cell r="I68">
            <v>9.8088867373546424</v>
          </cell>
          <cell r="J68">
            <v>10.662423174179542</v>
          </cell>
          <cell r="K68">
            <v>10.037621636964035</v>
          </cell>
          <cell r="L68">
            <v>10.585340975874628</v>
          </cell>
          <cell r="M68">
            <v>10.564440797459925</v>
          </cell>
          <cell r="N68">
            <v>10.326370185126564</v>
          </cell>
          <cell r="O68">
            <v>10.433945803634357</v>
          </cell>
          <cell r="P68">
            <v>9.5669573313085099</v>
          </cell>
        </row>
        <row r="69">
          <cell r="B69" t="str">
            <v>D-RES_LTH</v>
          </cell>
          <cell r="C69" t="str">
            <v>VAR_ncap</v>
          </cell>
          <cell r="D69" t="str">
            <v>-</v>
          </cell>
          <cell r="E69">
            <v>0.62767308168915903</v>
          </cell>
          <cell r="F69">
            <v>3.2818532568689197E-2</v>
          </cell>
          <cell r="G69">
            <v>3.6225099256793E-3</v>
          </cell>
          <cell r="H69">
            <v>5.7786451430129997E-3</v>
          </cell>
          <cell r="I69">
            <v>1.1910320318164899E-2</v>
          </cell>
          <cell r="J69">
            <v>1.23277688124409E-2</v>
          </cell>
          <cell r="K69">
            <v>1.77019149726939E-2</v>
          </cell>
          <cell r="L69">
            <v>2.6629397730492999E-2</v>
          </cell>
          <cell r="M69">
            <v>2.4841851239170501E-2</v>
          </cell>
          <cell r="N69">
            <v>1.3598510718350399E-2</v>
          </cell>
          <cell r="O69">
            <v>1.3989436844223701E-2</v>
          </cell>
          <cell r="P69">
            <v>1.8684253387457599E-2</v>
          </cell>
        </row>
        <row r="70">
          <cell r="B70" t="str">
            <v>D-RES_LTH</v>
          </cell>
          <cell r="C70" t="str">
            <v>VAR_cap</v>
          </cell>
          <cell r="D70" t="str">
            <v>-</v>
          </cell>
          <cell r="E70">
            <v>0.62767308168915903</v>
          </cell>
          <cell r="F70">
            <v>0.66049161425784797</v>
          </cell>
          <cell r="G70">
            <v>0.664114124183527</v>
          </cell>
          <cell r="H70">
            <v>0.66989276932653996</v>
          </cell>
          <cell r="I70">
            <v>0.68180308964470504</v>
          </cell>
          <cell r="J70">
            <v>0.69413085845714595</v>
          </cell>
          <cell r="K70">
            <v>0.71183277342983997</v>
          </cell>
          <cell r="L70">
            <v>0.73846217116033297</v>
          </cell>
          <cell r="M70">
            <v>0.76330402239950401</v>
          </cell>
          <cell r="N70">
            <v>0.77690253311785396</v>
          </cell>
          <cell r="O70">
            <v>0.790891969962078</v>
          </cell>
          <cell r="P70">
            <v>0.80957622334953505</v>
          </cell>
        </row>
        <row r="71">
          <cell r="B71" t="str">
            <v>RHES-SHSTG-CHPNGA</v>
          </cell>
          <cell r="C71" t="str">
            <v>VAR_fout</v>
          </cell>
          <cell r="D71" t="str">
            <v>RHES_LTH_CHPNGA</v>
          </cell>
          <cell r="E71">
            <v>1.2062213778645135E-2</v>
          </cell>
          <cell r="F71">
            <v>1.2755371042022344E-4</v>
          </cell>
          <cell r="G71">
            <v>3.8459853983111481E-3</v>
          </cell>
          <cell r="H71">
            <v>4.2967502931222507E-3</v>
          </cell>
          <cell r="I71">
            <v>7.0874787147764944E-3</v>
          </cell>
          <cell r="J71">
            <v>7.1850186174093472E-3</v>
          </cell>
          <cell r="K71">
            <v>7.4221456241327409E-3</v>
          </cell>
          <cell r="L71">
            <v>1.8273393386567062E-2</v>
          </cell>
          <cell r="M71">
            <v>8.4621632757043569E-3</v>
          </cell>
          <cell r="N71">
            <v>1.8714599406940348E-2</v>
          </cell>
          <cell r="O71">
            <v>2.7206224647694652E-2</v>
          </cell>
          <cell r="P71">
            <v>4.2851601339393294E-2</v>
          </cell>
        </row>
        <row r="72">
          <cell r="B72" t="str">
            <v>RHES-SHSTG-CHPNGA</v>
          </cell>
          <cell r="C72" t="str">
            <v>VAR_fout</v>
          </cell>
          <cell r="D72" t="str">
            <v>AUX_RES_CHPNGA_OUT</v>
          </cell>
          <cell r="E72">
            <v>1.2062213778645161E-2</v>
          </cell>
          <cell r="F72">
            <v>1.274687312660463E-4</v>
          </cell>
          <cell r="G72">
            <v>3.8419833323399669E-3</v>
          </cell>
          <cell r="H72">
            <v>4.2967502931222507E-3</v>
          </cell>
          <cell r="I72">
            <v>7.0809704698593552E-3</v>
          </cell>
          <cell r="J72">
            <v>7.1850186174093819E-3</v>
          </cell>
          <cell r="K72">
            <v>7.4160867297457158E-3</v>
          </cell>
          <cell r="L72">
            <v>1.8273393386567093E-2</v>
          </cell>
          <cell r="M72">
            <v>8.4621632757043638E-3</v>
          </cell>
          <cell r="N72">
            <v>1.8714599406940369E-2</v>
          </cell>
          <cell r="O72">
            <v>2.7206224647694691E-2</v>
          </cell>
          <cell r="P72">
            <v>4.2851601339393329E-2</v>
          </cell>
        </row>
        <row r="73">
          <cell r="B73" t="str">
            <v>RHES-SHSTG-CHPNGA</v>
          </cell>
          <cell r="C73" t="str">
            <v>VAR_fin</v>
          </cell>
          <cell r="D73" t="str">
            <v>RHES_LTH_CHPNGA</v>
          </cell>
          <cell r="E73">
            <v>1.6082951704860567E-2</v>
          </cell>
          <cell r="F73">
            <v>1.6783382950197041E-4</v>
          </cell>
          <cell r="G73">
            <v>4.9625618042723517E-3</v>
          </cell>
          <cell r="H73">
            <v>5.3709378664030718E-3</v>
          </cell>
          <cell r="I73">
            <v>8.59088329063812E-3</v>
          </cell>
          <cell r="J73">
            <v>8.4529630793052837E-3</v>
          </cell>
          <cell r="K73">
            <v>8.4824521418659145E-3</v>
          </cell>
          <cell r="L73">
            <v>2.0303770429518985E-2</v>
          </cell>
          <cell r="M73">
            <v>9.4024036396713195E-3</v>
          </cell>
          <cell r="N73">
            <v>2.0793999341044749E-2</v>
          </cell>
          <cell r="O73">
            <v>3.0229138497438576E-2</v>
          </cell>
          <cell r="P73">
            <v>4.76128903771037E-2</v>
          </cell>
        </row>
        <row r="74">
          <cell r="B74" t="str">
            <v>RHES-SHSTG-CHPNGA</v>
          </cell>
          <cell r="C74" t="str">
            <v>VAR_fin</v>
          </cell>
          <cell r="D74" t="str">
            <v>AUX_RES_CHPNGA_IN</v>
          </cell>
          <cell r="E74">
            <v>1.6082951704860567E-2</v>
          </cell>
          <cell r="F74">
            <v>1.6783382950197041E-4</v>
          </cell>
          <cell r="G74">
            <v>4.9625618042723517E-3</v>
          </cell>
          <cell r="H74">
            <v>5.3709378664030718E-3</v>
          </cell>
          <cell r="I74">
            <v>8.59088329063812E-3</v>
          </cell>
          <cell r="J74">
            <v>8.4529630793052837E-3</v>
          </cell>
          <cell r="K74">
            <v>8.4824521418659145E-3</v>
          </cell>
          <cell r="L74">
            <v>2.0303770429518985E-2</v>
          </cell>
          <cell r="M74">
            <v>9.4024036396713195E-3</v>
          </cell>
          <cell r="N74">
            <v>2.0793999341044749E-2</v>
          </cell>
          <cell r="O74">
            <v>3.0229138497438576E-2</v>
          </cell>
          <cell r="P74">
            <v>4.76128903771037E-2</v>
          </cell>
        </row>
        <row r="75">
          <cell r="B75" t="str">
            <v>RHES-SHSTG-CHPNGA</v>
          </cell>
          <cell r="C75" t="str">
            <v>VAR_ncap</v>
          </cell>
          <cell r="D75" t="str">
            <v>-</v>
          </cell>
          <cell r="E75">
            <v>2.5335125615591801E-3</v>
          </cell>
          <cell r="F75">
            <v>3.1416127699310103E-5</v>
          </cell>
          <cell r="G75">
            <v>3.6308204505922402E-5</v>
          </cell>
          <cell r="H75">
            <v>2.57292043815246E-5</v>
          </cell>
          <cell r="I75">
            <v>1.70050956884885E-3</v>
          </cell>
          <cell r="J75">
            <v>8.1712491674374398E-4</v>
          </cell>
          <cell r="K75">
            <v>1.1315952823609901E-4</v>
          </cell>
          <cell r="L75">
            <v>2.6358576611866099E-3</v>
          </cell>
          <cell r="M75">
            <v>1.02497518942206E-4</v>
          </cell>
          <cell r="N75">
            <v>1.7180879115659201E-3</v>
          </cell>
          <cell r="O75">
            <v>6.9893212235980703E-3</v>
          </cell>
          <cell r="P75">
            <v>1.27485087496555E-3</v>
          </cell>
        </row>
        <row r="76">
          <cell r="B76" t="str">
            <v>RHES-SHSTG-CHPNGA</v>
          </cell>
          <cell r="C76" t="str">
            <v>VAR_cap</v>
          </cell>
          <cell r="D76" t="str">
            <v>-</v>
          </cell>
          <cell r="E76">
            <v>2.5335125615591801E-3</v>
          </cell>
          <cell r="F76">
            <v>2.5589133063474109E-3</v>
          </cell>
          <cell r="G76">
            <v>2.5782228945858301E-3</v>
          </cell>
          <cell r="H76">
            <v>2.5673946784487002E-3</v>
          </cell>
          <cell r="I76">
            <v>2.384544982341627E-3</v>
          </cell>
          <cell r="J76">
            <v>2.5230235717450728E-3</v>
          </cell>
          <cell r="K76">
            <v>2.5982184889201004E-3</v>
          </cell>
          <cell r="L76">
            <v>3.5312707665234267E-3</v>
          </cell>
          <cell r="M76">
            <v>2.9068526006620801E-3</v>
          </cell>
          <cell r="N76">
            <v>4.4079295995555698E-3</v>
          </cell>
          <cell r="O76">
            <v>9.1817255950321659E-3</v>
          </cell>
          <cell r="P76">
            <v>9.9374650229881404E-3</v>
          </cell>
        </row>
        <row r="77">
          <cell r="B77" t="str">
            <v>RHNS-CHPWOD</v>
          </cell>
          <cell r="C77" t="str">
            <v>VAR_fout</v>
          </cell>
          <cell r="D77" t="str">
            <v>RHNS_LTH_CHPWOD</v>
          </cell>
          <cell r="H77">
            <v>3.2776606010144049E-3</v>
          </cell>
          <cell r="I77">
            <v>6.5696489931821892E-3</v>
          </cell>
          <cell r="J77">
            <v>7.1189463698439629E-3</v>
          </cell>
          <cell r="K77">
            <v>6.0944041300652479E-3</v>
          </cell>
          <cell r="L77">
            <v>1.6769964516765816E-2</v>
          </cell>
          <cell r="M77">
            <v>1.5609911976681885E-2</v>
          </cell>
          <cell r="N77">
            <v>2.1207775523262095E-2</v>
          </cell>
          <cell r="O77">
            <v>1.035179770679392E-2</v>
          </cell>
          <cell r="P77">
            <v>1.8414232007309302E-2</v>
          </cell>
        </row>
        <row r="78">
          <cell r="B78" t="str">
            <v>RHNS-CHPWOD</v>
          </cell>
          <cell r="C78" t="str">
            <v>VAR_fout</v>
          </cell>
          <cell r="D78" t="str">
            <v>RHNS_KEV_WOD_ELC_CHP</v>
          </cell>
          <cell r="H78">
            <v>1.2141427135384216E-3</v>
          </cell>
          <cell r="I78">
            <v>2.4849344875767961E-3</v>
          </cell>
          <cell r="J78">
            <v>2.7507356716275706E-3</v>
          </cell>
          <cell r="K78">
            <v>2.402525331115209E-3</v>
          </cell>
          <cell r="L78">
            <v>6.7476175124444411E-3</v>
          </cell>
          <cell r="M78">
            <v>6.2808549962208469E-3</v>
          </cell>
          <cell r="N78">
            <v>8.5332295949515947E-3</v>
          </cell>
          <cell r="O78">
            <v>4.1651830224096291E-3</v>
          </cell>
          <cell r="P78">
            <v>7.4092103323482829E-3</v>
          </cell>
        </row>
        <row r="79">
          <cell r="B79" t="str">
            <v>RHNS-CHPWOD</v>
          </cell>
          <cell r="C79" t="str">
            <v>VAR_fin</v>
          </cell>
          <cell r="D79" t="str">
            <v>RWOD</v>
          </cell>
          <cell r="H79">
            <v>6.1149424477528504E-3</v>
          </cell>
          <cell r="I79">
            <v>1.1380906077381766E-2</v>
          </cell>
          <cell r="J79">
            <v>1.2130159651305029E-2</v>
          </cell>
          <cell r="K79">
            <v>1.0765628506451538E-2</v>
          </cell>
          <cell r="L79">
            <v>2.8790531400046605E-2</v>
          </cell>
          <cell r="M79">
            <v>2.5774219723235379E-2</v>
          </cell>
          <cell r="N79">
            <v>3.6025203392608673E-2</v>
          </cell>
          <cell r="O79">
            <v>1.8908077973148953E-2</v>
          </cell>
          <cell r="P79">
            <v>3.5358127404058956E-2</v>
          </cell>
        </row>
        <row r="80">
          <cell r="B80" t="str">
            <v>RHNS-CHPWOD</v>
          </cell>
          <cell r="C80" t="str">
            <v>VAR_ncap</v>
          </cell>
          <cell r="D80" t="str">
            <v>-</v>
          </cell>
          <cell r="H80">
            <v>1.0788646512679001E-4</v>
          </cell>
          <cell r="I80">
            <v>1.13183158511962E-4</v>
          </cell>
          <cell r="J80">
            <v>4.41738699908428E-5</v>
          </cell>
          <cell r="K80">
            <v>5.63566048917015E-5</v>
          </cell>
          <cell r="L80">
            <v>4.9977605898932195E-4</v>
          </cell>
          <cell r="M80">
            <v>3.2026158134737601E-6</v>
          </cell>
          <cell r="N80">
            <v>2.5609082910111897E-4</v>
          </cell>
          <cell r="O80">
            <v>2.3994536977381899E-5</v>
          </cell>
          <cell r="P80">
            <v>3.7954879351835297E-4</v>
          </cell>
        </row>
        <row r="81">
          <cell r="B81" t="str">
            <v>RHNS-CHPWOD</v>
          </cell>
          <cell r="C81" t="str">
            <v>VAR_cap</v>
          </cell>
          <cell r="D81" t="str">
            <v>-</v>
          </cell>
          <cell r="H81">
            <v>1.0788646512679001E-4</v>
          </cell>
          <cell r="I81">
            <v>2.2103020592188671E-4</v>
          </cell>
          <cell r="J81">
            <v>2.4455131373425675E-4</v>
          </cell>
          <cell r="K81">
            <v>2.1356100051021082E-4</v>
          </cell>
          <cell r="L81">
            <v>6.0006500056421132E-4</v>
          </cell>
          <cell r="M81">
            <v>5.5831019986166781E-4</v>
          </cell>
          <cell r="N81">
            <v>7.587803133408947E-4</v>
          </cell>
          <cell r="O81">
            <v>3.7036757776879101E-4</v>
          </cell>
          <cell r="P81">
            <v>6.5930060237180893E-4</v>
          </cell>
        </row>
        <row r="82">
          <cell r="B82" t="str">
            <v>D-ICOA</v>
          </cell>
          <cell r="C82" t="str">
            <v>VAR_fout</v>
          </cell>
          <cell r="D82" t="str">
            <v>ICOA</v>
          </cell>
          <cell r="E82">
            <v>3.5600024186335166</v>
          </cell>
          <cell r="F82">
            <v>3.4647176841110778</v>
          </cell>
          <cell r="G82">
            <v>2.8283307804067008</v>
          </cell>
          <cell r="H82">
            <v>2.1761751741776574E-3</v>
          </cell>
          <cell r="I82">
            <v>2.3320449130657664E-3</v>
          </cell>
          <cell r="J82">
            <v>2.1616214738610644E-3</v>
          </cell>
          <cell r="K82">
            <v>2.6648062931895456E-3</v>
          </cell>
          <cell r="L82">
            <v>5.9389703524296115E-3</v>
          </cell>
          <cell r="M82">
            <v>4.5161408293557916E-3</v>
          </cell>
          <cell r="N82">
            <v>7.3624924194591029E-3</v>
          </cell>
          <cell r="O82">
            <v>4.7508153923690672E-3</v>
          </cell>
          <cell r="P82">
            <v>7.6685756925676139E-3</v>
          </cell>
        </row>
        <row r="83">
          <cell r="B83" t="str">
            <v>D-ICOA</v>
          </cell>
          <cell r="C83" t="str">
            <v>VAR_fout</v>
          </cell>
          <cell r="D83" t="str">
            <v>CO2</v>
          </cell>
          <cell r="E83">
            <v>330.01222420732802</v>
          </cell>
          <cell r="F83">
            <v>321.17932931709697</v>
          </cell>
          <cell r="G83">
            <v>262.186263343701</v>
          </cell>
          <cell r="H83">
            <v>0.201731438646269</v>
          </cell>
          <cell r="I83">
            <v>0.21618056344119599</v>
          </cell>
          <cell r="J83">
            <v>0.200382310626921</v>
          </cell>
          <cell r="K83">
            <v>0.247027543378671</v>
          </cell>
          <cell r="L83">
            <v>0.55054255167022503</v>
          </cell>
          <cell r="M83">
            <v>0.41864625488128199</v>
          </cell>
          <cell r="N83">
            <v>0.68250304728385802</v>
          </cell>
          <cell r="O83">
            <v>0.44040058687261202</v>
          </cell>
          <cell r="P83">
            <v>0.71087696670101896</v>
          </cell>
        </row>
        <row r="84">
          <cell r="B84" t="str">
            <v>D-ICOA</v>
          </cell>
          <cell r="C84" t="str">
            <v>VAR_fin</v>
          </cell>
          <cell r="D84" t="str">
            <v>COA</v>
          </cell>
          <cell r="E84">
            <v>3.5600024186335166</v>
          </cell>
          <cell r="F84">
            <v>3.4647176841110778</v>
          </cell>
          <cell r="G84">
            <v>2.8283307804067008</v>
          </cell>
          <cell r="H84">
            <v>2.1761751741776574E-3</v>
          </cell>
          <cell r="I84">
            <v>2.3320449130657664E-3</v>
          </cell>
          <cell r="J84">
            <v>2.1616214738610644E-3</v>
          </cell>
          <cell r="K84">
            <v>2.6648062931895456E-3</v>
          </cell>
          <cell r="L84">
            <v>5.9389703524296115E-3</v>
          </cell>
          <cell r="M84">
            <v>4.5161408293557916E-3</v>
          </cell>
          <cell r="N84">
            <v>7.3624924194591029E-3</v>
          </cell>
          <cell r="O84">
            <v>4.7508153923690672E-3</v>
          </cell>
          <cell r="P84">
            <v>7.6685756925676139E-3</v>
          </cell>
        </row>
        <row r="85">
          <cell r="B85" t="str">
            <v>RHNM-SHSTG-CHPWOD</v>
          </cell>
          <cell r="C85" t="str">
            <v>VAR_fout</v>
          </cell>
          <cell r="D85" t="str">
            <v>RHNM_LTH_CHPWOD</v>
          </cell>
          <cell r="E85">
            <v>4.7472418847189107E-6</v>
          </cell>
          <cell r="F85">
            <v>6.2702686418332653E-6</v>
          </cell>
          <cell r="G85">
            <v>6.512360043383371E-6</v>
          </cell>
          <cell r="H85">
            <v>2.8912944594871666E-3</v>
          </cell>
          <cell r="I85">
            <v>4.6723206003705829E-3</v>
          </cell>
          <cell r="J85">
            <v>4.7342938910693577E-3</v>
          </cell>
          <cell r="K85">
            <v>8.0231438126287455E-3</v>
          </cell>
          <cell r="L85">
            <v>1.9068087113162269E-2</v>
          </cell>
          <cell r="M85">
            <v>9.6200631395073517E-3</v>
          </cell>
          <cell r="N85">
            <v>2.305415811414838E-2</v>
          </cell>
          <cell r="O85">
            <v>1.6186088568596362E-2</v>
          </cell>
          <cell r="P85">
            <v>5.2449314256146552E-2</v>
          </cell>
        </row>
        <row r="86">
          <cell r="B86" t="str">
            <v>RHNM-SHSTG-CHPWOD</v>
          </cell>
          <cell r="C86" t="str">
            <v>VAR_fout</v>
          </cell>
          <cell r="D86" t="str">
            <v>AUX_RNM-CHPWOD_OUT</v>
          </cell>
          <cell r="E86">
            <v>4.74724188471892E-6</v>
          </cell>
          <cell r="F86">
            <v>6.2660912476681643E-6</v>
          </cell>
          <cell r="G86">
            <v>6.5055833940146144E-6</v>
          </cell>
          <cell r="H86">
            <v>2.8912944594871666E-3</v>
          </cell>
          <cell r="I86">
            <v>4.6680301314997279E-3</v>
          </cell>
          <cell r="J86">
            <v>4.7342938910693742E-3</v>
          </cell>
          <cell r="K86">
            <v>8.016594307475599E-3</v>
          </cell>
          <cell r="L86">
            <v>1.9068087113162276E-2</v>
          </cell>
          <cell r="M86">
            <v>9.6200631395073639E-3</v>
          </cell>
          <cell r="N86">
            <v>2.3054158114148408E-2</v>
          </cell>
          <cell r="O86">
            <v>1.6186088568596376E-2</v>
          </cell>
          <cell r="P86">
            <v>5.2449314256146594E-2</v>
          </cell>
        </row>
        <row r="87">
          <cell r="B87" t="str">
            <v>RHNM-SHSTG-CHPWOD</v>
          </cell>
          <cell r="C87" t="str">
            <v>VAR_fin</v>
          </cell>
          <cell r="D87" t="str">
            <v>RHNM_LTH_CHPWOD</v>
          </cell>
          <cell r="E87">
            <v>3.7825178693388324E-6</v>
          </cell>
          <cell r="F87">
            <v>4.5295942940263034E-6</v>
          </cell>
          <cell r="G87">
            <v>4.8283135796064826E-6</v>
          </cell>
          <cell r="H87">
            <v>3.6141180743589118E-3</v>
          </cell>
          <cell r="I87">
            <v>5.663418909540017E-3</v>
          </cell>
          <cell r="J87">
            <v>5.5697575189048148E-3</v>
          </cell>
          <cell r="K87">
            <v>9.1693072144328931E-3</v>
          </cell>
          <cell r="L87">
            <v>2.1186763459069179E-2</v>
          </cell>
          <cell r="M87">
            <v>1.0688959043897198E-2</v>
          </cell>
          <cell r="N87">
            <v>2.5615731237942339E-2</v>
          </cell>
          <cell r="O87">
            <v>1.7984542853996099E-2</v>
          </cell>
          <cell r="P87">
            <v>5.8277015840162927E-2</v>
          </cell>
        </row>
        <row r="88">
          <cell r="B88" t="str">
            <v>RHNM-SHSTG-CHPWOD</v>
          </cell>
          <cell r="C88" t="str">
            <v>VAR_fin</v>
          </cell>
          <cell r="D88" t="str">
            <v>AUX_RNM-CHPWOD_IN</v>
          </cell>
          <cell r="E88">
            <v>3.7825178693388324E-6</v>
          </cell>
          <cell r="F88">
            <v>4.5295942940263034E-6</v>
          </cell>
          <cell r="G88">
            <v>4.8283135796064826E-6</v>
          </cell>
          <cell r="H88">
            <v>3.6141180743589118E-3</v>
          </cell>
          <cell r="I88">
            <v>5.663418909540017E-3</v>
          </cell>
          <cell r="J88">
            <v>5.5697575189048148E-3</v>
          </cell>
          <cell r="K88">
            <v>9.1693072144328931E-3</v>
          </cell>
          <cell r="L88">
            <v>2.1186763459069179E-2</v>
          </cell>
          <cell r="M88">
            <v>1.0688959043897198E-2</v>
          </cell>
          <cell r="N88">
            <v>2.5615731237942339E-2</v>
          </cell>
          <cell r="O88">
            <v>1.7984542853996099E-2</v>
          </cell>
          <cell r="P88">
            <v>5.8277015840162927E-2</v>
          </cell>
        </row>
        <row r="89">
          <cell r="B89" t="str">
            <v>RHNM-SHSTG-CHPWOD</v>
          </cell>
          <cell r="C89" t="str">
            <v>VAR_ncap</v>
          </cell>
          <cell r="D89" t="str">
            <v>-</v>
          </cell>
          <cell r="E89">
            <v>2.31104758231539E-3</v>
          </cell>
          <cell r="F89">
            <v>6.4703844388503299E-5</v>
          </cell>
          <cell r="G89">
            <v>1.06947584371799E-4</v>
          </cell>
          <cell r="H89">
            <v>9.3309888592680798E-5</v>
          </cell>
          <cell r="I89">
            <v>2.54857026697133E-3</v>
          </cell>
          <cell r="J89">
            <v>9.9988047854294906E-4</v>
          </cell>
          <cell r="K89">
            <v>1.92877209626749E-4</v>
          </cell>
          <cell r="L89">
            <v>3.8897751068231999E-3</v>
          </cell>
          <cell r="M89">
            <v>1.4572291955676099E-4</v>
          </cell>
          <cell r="N89">
            <v>2.4862505868130701E-3</v>
          </cell>
          <cell r="O89">
            <v>1.9287810583923199E-3</v>
          </cell>
          <cell r="P89">
            <v>5.5257093842580596E-3</v>
          </cell>
        </row>
        <row r="90">
          <cell r="B90" t="str">
            <v>RHNM-SHSTG-CHPWOD</v>
          </cell>
          <cell r="C90" t="str">
            <v>VAR_cap</v>
          </cell>
          <cell r="D90" t="str">
            <v>-</v>
          </cell>
          <cell r="E90">
            <v>2.31104758231539E-3</v>
          </cell>
          <cell r="F90">
            <v>2.3673840309717383E-3</v>
          </cell>
          <cell r="G90">
            <v>2.4522430125434999E-3</v>
          </cell>
          <cell r="H90">
            <v>2.5100267705583201E-3</v>
          </cell>
          <cell r="I90">
            <v>3.300864510727908E-3</v>
          </cell>
          <cell r="J90">
            <v>3.5966152340753759E-3</v>
          </cell>
          <cell r="K90">
            <v>3.690497048241149E-3</v>
          </cell>
          <cell r="L90">
            <v>5.0286823342310912E-3</v>
          </cell>
          <cell r="M90">
            <v>4.2697912633471941E-3</v>
          </cell>
          <cell r="N90">
            <v>6.4455285454372395E-3</v>
          </cell>
          <cell r="O90">
            <v>5.1040592593790497E-3</v>
          </cell>
          <cell r="P90">
            <v>9.8748683487512694E-3</v>
          </cell>
        </row>
        <row r="91">
          <cell r="B91" t="str">
            <v>ENGA-CCS</v>
          </cell>
          <cell r="C91" t="str">
            <v>VAR_fout</v>
          </cell>
          <cell r="D91" t="str">
            <v>CO2_E</v>
          </cell>
          <cell r="J91">
            <v>3.02988322946878E-2</v>
          </cell>
          <cell r="K91">
            <v>3.8284956004222097E-2</v>
          </cell>
          <cell r="L91">
            <v>8.8760730773967997E-2</v>
          </cell>
          <cell r="M91">
            <v>5.6826997224816302E-2</v>
          </cell>
          <cell r="N91">
            <v>0.100806015541287</v>
          </cell>
          <cell r="O91">
            <v>7.94543534798208E-2</v>
          </cell>
          <cell r="P91">
            <v>0.14698961066416999</v>
          </cell>
        </row>
        <row r="92">
          <cell r="B92" t="str">
            <v>ENGA-CCS</v>
          </cell>
          <cell r="C92" t="str">
            <v>VAR_fin</v>
          </cell>
          <cell r="D92" t="str">
            <v>ENGA</v>
          </cell>
          <cell r="J92">
            <v>5.3721333855829493E-4</v>
          </cell>
          <cell r="K92">
            <v>6.7881127667060481E-4</v>
          </cell>
          <cell r="L92">
            <v>1.5737718222334743E-3</v>
          </cell>
          <cell r="M92">
            <v>1.0075708727804299E-3</v>
          </cell>
          <cell r="N92">
            <v>1.7873407010866407E-3</v>
          </cell>
          <cell r="O92">
            <v>1.4087651326209368E-3</v>
          </cell>
          <cell r="P92">
            <v>2.6061987706413148E-3</v>
          </cell>
        </row>
        <row r="93">
          <cell r="B93" t="str">
            <v>RHNS-CHPGFC</v>
          </cell>
          <cell r="C93" t="str">
            <v>VAR_fout</v>
          </cell>
          <cell r="D93" t="str">
            <v>CO2_R</v>
          </cell>
          <cell r="H93">
            <v>2.6960458319121999E-2</v>
          </cell>
          <cell r="I93">
            <v>9.5156593620818103E-2</v>
          </cell>
          <cell r="J93">
            <v>9.4163336466575195E-2</v>
          </cell>
          <cell r="K93">
            <v>9.9905659547247699E-2</v>
          </cell>
          <cell r="L93">
            <v>0.23430248919941599</v>
          </cell>
          <cell r="M93">
            <v>0.18955419285826999</v>
          </cell>
          <cell r="N93">
            <v>0.29185833513340198</v>
          </cell>
          <cell r="O93">
            <v>0.278506161524395</v>
          </cell>
          <cell r="P93">
            <v>0.50241979870545905</v>
          </cell>
        </row>
        <row r="94">
          <cell r="B94" t="str">
            <v>RHNS-CHPGFC</v>
          </cell>
          <cell r="C94" t="str">
            <v>VAR_fout</v>
          </cell>
          <cell r="D94" t="str">
            <v>RHNS_LTH_CHPNGA</v>
          </cell>
          <cell r="H94">
            <v>2.2486169491693191E-4</v>
          </cell>
          <cell r="I94">
            <v>7.9077828776733081E-4</v>
          </cell>
          <cell r="J94">
            <v>7.7868404482288496E-4</v>
          </cell>
          <cell r="K94">
            <v>8.1191062151562108E-4</v>
          </cell>
          <cell r="L94">
            <v>1.8694347542506568E-3</v>
          </cell>
          <cell r="M94">
            <v>1.5124004749330017E-3</v>
          </cell>
          <cell r="N94">
            <v>2.3286569292558712E-3</v>
          </cell>
          <cell r="O94">
            <v>2.2221236291839991E-3</v>
          </cell>
          <cell r="P94">
            <v>4.0086686066924939E-3</v>
          </cell>
        </row>
        <row r="95">
          <cell r="B95" t="str">
            <v>RHNS-CHPGFC</v>
          </cell>
          <cell r="C95" t="str">
            <v>VAR_fout</v>
          </cell>
          <cell r="D95" t="str">
            <v>RHNS_NKEV_GAS_ELC_CHP</v>
          </cell>
          <cell r="H95">
            <v>2.0076937046154629E-4</v>
          </cell>
          <cell r="I95">
            <v>7.2548466767645068E-4</v>
          </cell>
          <cell r="J95">
            <v>7.3460758945555183E-4</v>
          </cell>
          <cell r="K95">
            <v>7.8826273933555358E-4</v>
          </cell>
          <cell r="L95">
            <v>1.8694347542506568E-3</v>
          </cell>
          <cell r="M95">
            <v>1.5124004749330017E-3</v>
          </cell>
          <cell r="N95">
            <v>2.3286569292558712E-3</v>
          </cell>
          <cell r="O95">
            <v>2.2221236291839991E-3</v>
          </cell>
          <cell r="P95">
            <v>4.0086686066924939E-3</v>
          </cell>
        </row>
        <row r="96">
          <cell r="B96" t="str">
            <v>RHNS-CHPGFC</v>
          </cell>
          <cell r="C96" t="str">
            <v>VAR_fin</v>
          </cell>
          <cell r="D96" t="str">
            <v>RNGA</v>
          </cell>
          <cell r="H96">
            <v>4.7802231062273005E-4</v>
          </cell>
          <cell r="I96">
            <v>1.6871736457591876E-3</v>
          </cell>
          <cell r="J96">
            <v>1.6695627033080722E-3</v>
          </cell>
          <cell r="K96">
            <v>1.7713769423270871E-3</v>
          </cell>
          <cell r="L96">
            <v>4.1542994538903517E-3</v>
          </cell>
          <cell r="M96">
            <v>3.3608899442955599E-3</v>
          </cell>
          <cell r="N96">
            <v>5.1747931761241556E-3</v>
          </cell>
          <cell r="O96">
            <v>4.9380525092977768E-3</v>
          </cell>
          <cell r="P96">
            <v>8.908152459316648E-3</v>
          </cell>
        </row>
        <row r="97">
          <cell r="B97" t="str">
            <v>RHNS-CHPGFC</v>
          </cell>
          <cell r="C97" t="str">
            <v>VAR_ncap</v>
          </cell>
          <cell r="D97" t="str">
            <v>-</v>
          </cell>
          <cell r="H97">
            <v>1.7781810501714098E-5</v>
          </cell>
          <cell r="I97">
            <v>4.67872134358402E-5</v>
          </cell>
          <cell r="J97">
            <v>8.1670765112478803E-7</v>
          </cell>
          <cell r="K97">
            <v>1.04838682097847E-5</v>
          </cell>
          <cell r="L97">
            <v>1.08571586879225E-4</v>
          </cell>
          <cell r="M97">
            <v>9.6240506633572092E-7</v>
          </cell>
          <cell r="N97">
            <v>8.7594219322058794E-5</v>
          </cell>
          <cell r="O97">
            <v>1.0166834531655199E-6</v>
          </cell>
          <cell r="P97">
            <v>2.6791551940727698E-4</v>
          </cell>
        </row>
        <row r="98">
          <cell r="B98" t="str">
            <v>RHNS-CHPGFC</v>
          </cell>
          <cell r="C98" t="str">
            <v>VAR_cap</v>
          </cell>
          <cell r="D98" t="str">
            <v>-</v>
          </cell>
          <cell r="H98">
            <v>1.7781810501714098E-5</v>
          </cell>
          <cell r="I98">
            <v>6.4552679464026047E-5</v>
          </cell>
          <cell r="J98">
            <v>6.5321204956252376E-5</v>
          </cell>
          <cell r="K98">
            <v>7.0082079783821677E-5</v>
          </cell>
          <cell r="L98">
            <v>1.6639590749099978E-4</v>
          </cell>
          <cell r="M98">
            <v>1.3449253303900489E-4</v>
          </cell>
          <cell r="N98">
            <v>2.0723279940155367E-4</v>
          </cell>
          <cell r="O98">
            <v>1.977057509457325E-4</v>
          </cell>
          <cell r="P98">
            <v>3.5699279483538516E-4</v>
          </cell>
        </row>
        <row r="99">
          <cell r="B99" t="str">
            <v>D-ENGA</v>
          </cell>
          <cell r="C99" t="str">
            <v>VAR_fout</v>
          </cell>
          <cell r="D99" t="str">
            <v>CO2</v>
          </cell>
          <cell r="E99">
            <v>311.24144046119801</v>
          </cell>
          <cell r="F99">
            <v>131.09231187438101</v>
          </cell>
          <cell r="G99">
            <v>111.778832838946</v>
          </cell>
          <cell r="H99">
            <v>158.58895507809001</v>
          </cell>
          <cell r="I99">
            <v>139.30210540565199</v>
          </cell>
          <cell r="J99">
            <v>331.34799457959201</v>
          </cell>
          <cell r="K99">
            <v>625.96832333249199</v>
          </cell>
          <cell r="L99">
            <v>873.71199462761297</v>
          </cell>
          <cell r="M99">
            <v>1079.3169910306799</v>
          </cell>
          <cell r="N99">
            <v>1178.8921288060001</v>
          </cell>
          <cell r="O99">
            <v>1115.6710752455999</v>
          </cell>
          <cell r="P99">
            <v>1040.23882900934</v>
          </cell>
        </row>
        <row r="100">
          <cell r="B100" t="str">
            <v>D-ENGA</v>
          </cell>
          <cell r="C100" t="str">
            <v>VAR_fout</v>
          </cell>
          <cell r="D100" t="str">
            <v>ENGA</v>
          </cell>
          <cell r="E100">
            <v>5.7148241942646836</v>
          </cell>
          <cell r="F100">
            <v>2.3171136813767448</v>
          </cell>
          <cell r="G100">
            <v>2.3707422162048712</v>
          </cell>
          <cell r="H100">
            <v>3.2282215394652285</v>
          </cell>
          <cell r="I100">
            <v>2.887347375114377</v>
          </cell>
          <cell r="J100">
            <v>6.2815952645235447</v>
          </cell>
          <cell r="K100">
            <v>11.488722667561674</v>
          </cell>
          <cell r="L100">
            <v>15.867339098537506</v>
          </cell>
          <cell r="M100">
            <v>19.501218852320402</v>
          </cell>
          <cell r="N100">
            <v>21.26098923696782</v>
          </cell>
          <cell r="O100">
            <v>20.143632025876578</v>
          </cell>
          <cell r="P100">
            <v>18.810507273010234</v>
          </cell>
        </row>
        <row r="101">
          <cell r="B101" t="str">
            <v>D-ENGA</v>
          </cell>
          <cell r="C101" t="str">
            <v>VAR_fout</v>
          </cell>
          <cell r="D101" t="str">
            <v>EH2</v>
          </cell>
          <cell r="J101">
            <v>3.2399627663631495E-3</v>
          </cell>
          <cell r="K101">
            <v>3.6149298255538369E-3</v>
          </cell>
          <cell r="L101">
            <v>9.2144276817403142E-3</v>
          </cell>
          <cell r="M101">
            <v>8.7424849449487946E-3</v>
          </cell>
          <cell r="N101">
            <v>5.0384249901862306E-2</v>
          </cell>
          <cell r="O101">
            <v>5.0137265655849715E-2</v>
          </cell>
          <cell r="P101">
            <v>4.928040800795272E-2</v>
          </cell>
        </row>
        <row r="102">
          <cell r="B102" t="str">
            <v>D-ENGA</v>
          </cell>
          <cell r="C102" t="str">
            <v>VAR_fin</v>
          </cell>
          <cell r="D102" t="str">
            <v>NGA</v>
          </cell>
          <cell r="E102">
            <v>5.518465256404232</v>
          </cell>
          <cell r="F102">
            <v>2.3243317708223623</v>
          </cell>
          <cell r="G102">
            <v>1.9818941992720922</v>
          </cell>
          <cell r="H102">
            <v>2.8118609056398922</v>
          </cell>
          <cell r="I102">
            <v>2.4698954859158193</v>
          </cell>
          <cell r="J102">
            <v>5.8749644429005716</v>
          </cell>
          <cell r="K102">
            <v>11.098729137100921</v>
          </cell>
          <cell r="L102">
            <v>15.491347422475398</v>
          </cell>
          <cell r="M102">
            <v>19.136826082104321</v>
          </cell>
          <cell r="N102">
            <v>20.902342709326252</v>
          </cell>
          <cell r="O102">
            <v>19.781402043361688</v>
          </cell>
          <cell r="P102">
            <v>18.44395086895986</v>
          </cell>
        </row>
        <row r="103">
          <cell r="B103" t="str">
            <v>D-ENGA</v>
          </cell>
          <cell r="C103" t="str">
            <v>VAR_fin</v>
          </cell>
          <cell r="D103" t="str">
            <v>BNGA</v>
          </cell>
          <cell r="E103">
            <v>0.21461562717378294</v>
          </cell>
          <cell r="F103">
            <v>1.7908035459462057E-4</v>
          </cell>
          <cell r="G103">
            <v>0.39641713699630243</v>
          </cell>
          <cell r="H103">
            <v>0.42667175116579836</v>
          </cell>
          <cell r="I103">
            <v>0.42667633050755571</v>
          </cell>
          <cell r="J103">
            <v>0.42668257234951912</v>
          </cell>
          <cell r="K103">
            <v>0.42668567558835402</v>
          </cell>
          <cell r="L103">
            <v>0.42668972253784032</v>
          </cell>
          <cell r="M103">
            <v>0.42669224425828439</v>
          </cell>
          <cell r="N103">
            <v>0.42670112089572698</v>
          </cell>
          <cell r="O103">
            <v>0.42671414904900234</v>
          </cell>
          <cell r="P103">
            <v>0.42677900085990933</v>
          </cell>
        </row>
        <row r="104">
          <cell r="B104" t="str">
            <v>D-ENGA</v>
          </cell>
          <cell r="C104" t="str">
            <v>VAR_fin</v>
          </cell>
          <cell r="D104" t="str">
            <v>H2</v>
          </cell>
          <cell r="J104">
            <v>3.2398353739934546E-3</v>
          </cell>
          <cell r="K104">
            <v>3.6148230938597078E-3</v>
          </cell>
          <cell r="L104">
            <v>9.2143757283548716E-3</v>
          </cell>
          <cell r="M104">
            <v>8.7412770657268914E-3</v>
          </cell>
          <cell r="N104">
            <v>5.0383193730292819E-2</v>
          </cell>
          <cell r="O104">
            <v>5.0136208856894959E-2</v>
          </cell>
          <cell r="P104">
            <v>4.9279319619494284E-2</v>
          </cell>
        </row>
        <row r="105">
          <cell r="B105" t="str">
            <v>D-ENGA</v>
          </cell>
          <cell r="C105" t="str">
            <v>VAR_ncap</v>
          </cell>
          <cell r="D105" t="str">
            <v>-</v>
          </cell>
          <cell r="E105">
            <v>8.1521084330400605E-7</v>
          </cell>
          <cell r="F105">
            <v>4.1317655529319299E-7</v>
          </cell>
          <cell r="G105">
            <v>4.7563315168988697E-7</v>
          </cell>
          <cell r="H105">
            <v>5.6757195721546898E-7</v>
          </cell>
          <cell r="I105">
            <v>1.29381037827634E-6</v>
          </cell>
          <cell r="J105">
            <v>2.93977192669623E-6</v>
          </cell>
          <cell r="K105">
            <v>6.1455940187375601E-6</v>
          </cell>
          <cell r="L105">
            <v>1.4974896893653E-2</v>
          </cell>
          <cell r="M105">
            <v>0.88496717096284105</v>
          </cell>
          <cell r="N105">
            <v>0.308719338599384</v>
          </cell>
          <cell r="O105">
            <v>4.6953065782439103E-5</v>
          </cell>
          <cell r="P105">
            <v>5.3065675723670799E-5</v>
          </cell>
        </row>
        <row r="106">
          <cell r="B106" t="str">
            <v>D-ENGA</v>
          </cell>
          <cell r="C106" t="str">
            <v>VAR_cap</v>
          </cell>
          <cell r="D106" t="str">
            <v>-</v>
          </cell>
          <cell r="E106">
            <v>1.0275128097518234</v>
          </cell>
          <cell r="F106">
            <v>1.0275132229283788</v>
          </cell>
          <cell r="G106">
            <v>1.0275136985615303</v>
          </cell>
          <cell r="H106">
            <v>1.0275142661334875</v>
          </cell>
          <cell r="I106">
            <v>1.0275155599438659</v>
          </cell>
          <cell r="J106">
            <v>1.0275184997157925</v>
          </cell>
          <cell r="K106">
            <v>1.0275246453098112</v>
          </cell>
          <cell r="L106">
            <v>0.7439226427861183</v>
          </cell>
          <cell r="M106">
            <v>1.1581574122140579</v>
          </cell>
          <cell r="N106">
            <v>1.2086732519380701</v>
          </cell>
          <cell r="O106">
            <v>1.20871921058692</v>
          </cell>
          <cell r="P106">
            <v>1.2087718043737099</v>
          </cell>
        </row>
        <row r="107">
          <cell r="B107" t="str">
            <v>D-ILFO</v>
          </cell>
          <cell r="C107" t="str">
            <v>VAR_fout</v>
          </cell>
          <cell r="D107" t="str">
            <v>CO2</v>
          </cell>
          <cell r="E107">
            <v>689.22684645033803</v>
          </cell>
          <cell r="F107">
            <v>659.57545005896895</v>
          </cell>
          <cell r="G107">
            <v>600.68211715586403</v>
          </cell>
          <cell r="H107">
            <v>535.34590284021601</v>
          </cell>
          <cell r="I107">
            <v>418.93319862906702</v>
          </cell>
          <cell r="J107">
            <v>259.01197380112501</v>
          </cell>
          <cell r="K107">
            <v>141.83725668615301</v>
          </cell>
          <cell r="L107">
            <v>26.388899779449499</v>
          </cell>
          <cell r="M107">
            <v>28.131448821648799</v>
          </cell>
          <cell r="N107">
            <v>27.579394863624099</v>
          </cell>
          <cell r="O107">
            <v>26.818084312887201</v>
          </cell>
          <cell r="P107">
            <v>26.5163436046751</v>
          </cell>
        </row>
        <row r="108">
          <cell r="B108" t="str">
            <v>D-ILFO</v>
          </cell>
          <cell r="C108" t="str">
            <v>VAR_fout</v>
          </cell>
          <cell r="D108" t="str">
            <v>ILFO</v>
          </cell>
          <cell r="E108">
            <v>9.1956031871480679</v>
          </cell>
          <cell r="F108">
            <v>8.7999968979210461</v>
          </cell>
          <cell r="G108">
            <v>8.0144383240413646</v>
          </cell>
          <cell r="H108">
            <v>7.143393262017808</v>
          </cell>
          <cell r="I108">
            <v>5.5903517946323742</v>
          </cell>
          <cell r="J108">
            <v>3.4566994783229181</v>
          </cell>
          <cell r="K108">
            <v>1.8933700518597638</v>
          </cell>
          <cell r="L108">
            <v>0.35307737579959625</v>
          </cell>
          <cell r="M108">
            <v>0.37632957292807212</v>
          </cell>
          <cell r="N108">
            <v>0.36904360043858936</v>
          </cell>
          <cell r="O108">
            <v>0.358907576428592</v>
          </cell>
          <cell r="P108">
            <v>0.35625212137859413</v>
          </cell>
        </row>
        <row r="109">
          <cell r="B109" t="str">
            <v>D-ILFO</v>
          </cell>
          <cell r="C109" t="str">
            <v>VAR_fin</v>
          </cell>
          <cell r="D109" t="str">
            <v>LFO</v>
          </cell>
          <cell r="E109">
            <v>9.3517889613343055</v>
          </cell>
          <cell r="F109">
            <v>8.9494633657933349</v>
          </cell>
          <cell r="G109">
            <v>8.1503679396996418</v>
          </cell>
          <cell r="H109">
            <v>7.263852141658286</v>
          </cell>
          <cell r="I109">
            <v>5.6843039162695659</v>
          </cell>
          <cell r="J109">
            <v>3.514409413855156</v>
          </cell>
          <cell r="K109">
            <v>1.9245218003548641</v>
          </cell>
          <cell r="L109">
            <v>0.35805834164789058</v>
          </cell>
          <cell r="M109">
            <v>0.38170215497488125</v>
          </cell>
          <cell r="N109">
            <v>0.37421159923506242</v>
          </cell>
          <cell r="O109">
            <v>0.36388174101610882</v>
          </cell>
          <cell r="P109">
            <v>0.35978756587076155</v>
          </cell>
        </row>
        <row r="110">
          <cell r="B110" t="str">
            <v>D-ILFO</v>
          </cell>
          <cell r="C110" t="str">
            <v>VAR_fin</v>
          </cell>
          <cell r="D110" t="str">
            <v>BDS</v>
          </cell>
          <cell r="G110">
            <v>1.9427190329774705E-4</v>
          </cell>
          <cell r="H110">
            <v>8.7162824240158464E-4</v>
          </cell>
          <cell r="I110">
            <v>9.9906375523429319E-4</v>
          </cell>
          <cell r="J110">
            <v>1.0015239732750762E-3</v>
          </cell>
          <cell r="K110">
            <v>1.0079959162774385E-3</v>
          </cell>
          <cell r="L110">
            <v>1.0160030752933713E-3</v>
          </cell>
          <cell r="M110">
            <v>1.0205238004212765E-3</v>
          </cell>
          <cell r="N110">
            <v>1.1002489506677111E-3</v>
          </cell>
          <cell r="O110">
            <v>1.1218661660689115E-3</v>
          </cell>
          <cell r="P110">
            <v>2.5154307708757811E-3</v>
          </cell>
        </row>
        <row r="111">
          <cell r="B111" t="str">
            <v>HPLNGA</v>
          </cell>
          <cell r="C111" t="str">
            <v>VAR_fout</v>
          </cell>
          <cell r="D111" t="str">
            <v>LTH</v>
          </cell>
          <cell r="E111">
            <v>1.7328983863867478</v>
          </cell>
          <cell r="F111">
            <v>1.9788830721296164</v>
          </cell>
          <cell r="G111">
            <v>1.9774280076748292</v>
          </cell>
          <cell r="H111">
            <v>0.87341345804880199</v>
          </cell>
          <cell r="I111">
            <v>1.1227372266535156</v>
          </cell>
          <cell r="J111">
            <v>1.1231962473009542</v>
          </cell>
          <cell r="K111">
            <v>7.1712148255242428E-2</v>
          </cell>
          <cell r="L111">
            <v>1.1226121298065983</v>
          </cell>
          <cell r="M111">
            <v>2.1553485179588755E-3</v>
          </cell>
          <cell r="N111">
            <v>4.4981677217745689E-3</v>
          </cell>
          <cell r="O111">
            <v>2.1741510638012222E-3</v>
          </cell>
          <cell r="P111">
            <v>2.537290032277048E-3</v>
          </cell>
        </row>
        <row r="112">
          <cell r="B112" t="str">
            <v>HPLNGA</v>
          </cell>
          <cell r="C112" t="str">
            <v>VAR_fout</v>
          </cell>
          <cell r="D112" t="str">
            <v>CO2_E</v>
          </cell>
          <cell r="E112">
            <v>114.383399618776</v>
          </cell>
          <cell r="F112">
            <v>130.62010733947099</v>
          </cell>
          <cell r="G112">
            <v>130.5240629203</v>
          </cell>
          <cell r="H112">
            <v>57.651389942558801</v>
          </cell>
          <cell r="I112">
            <v>74.108500459140203</v>
          </cell>
          <cell r="J112">
            <v>74.138799028612993</v>
          </cell>
          <cell r="K112">
            <v>4.7335027696018903</v>
          </cell>
          <cell r="L112">
            <v>74.100243193310604</v>
          </cell>
          <cell r="M112">
            <v>0.14226805956088301</v>
          </cell>
          <cell r="N112">
            <v>0.296910494068168</v>
          </cell>
          <cell r="O112">
            <v>0.14350915894203001</v>
          </cell>
          <cell r="P112">
            <v>0.167478867768944</v>
          </cell>
        </row>
        <row r="113">
          <cell r="B113" t="str">
            <v>HPLNGA</v>
          </cell>
          <cell r="C113" t="str">
            <v>VAR_fin</v>
          </cell>
          <cell r="D113" t="str">
            <v>ENGA</v>
          </cell>
          <cell r="E113">
            <v>2.0280744613258217</v>
          </cell>
          <cell r="F113">
            <v>2.3159593499906279</v>
          </cell>
          <cell r="G113">
            <v>2.3142564347570951</v>
          </cell>
          <cell r="H113">
            <v>1.0221877649389857</v>
          </cell>
          <cell r="I113">
            <v>1.3139805045946851</v>
          </cell>
          <cell r="J113">
            <v>1.3145177132732804</v>
          </cell>
          <cell r="K113">
            <v>8.3927354070955487E-2</v>
          </cell>
          <cell r="L113">
            <v>1.3138340991721731</v>
          </cell>
          <cell r="M113">
            <v>2.5224833255475631E-3</v>
          </cell>
          <cell r="N113">
            <v>5.2643704622015626E-3</v>
          </cell>
          <cell r="O113">
            <v>2.5444886337239281E-3</v>
          </cell>
          <cell r="P113">
            <v>2.9694834710805766E-3</v>
          </cell>
        </row>
        <row r="114">
          <cell r="B114" t="str">
            <v>HPLNGA</v>
          </cell>
          <cell r="C114" t="str">
            <v>VAR_ncap</v>
          </cell>
          <cell r="D114" t="str">
            <v>-</v>
          </cell>
          <cell r="E114">
            <v>7.6322223265141806E-6</v>
          </cell>
          <cell r="F114">
            <v>6.9513321107508003E-6</v>
          </cell>
          <cell r="G114">
            <v>1.10011191898117E-5</v>
          </cell>
          <cell r="H114">
            <v>1.6972699509178699E-5</v>
          </cell>
          <cell r="I114">
            <v>0.1423856737543</v>
          </cell>
          <cell r="J114">
            <v>6.2815365499357004E-5</v>
          </cell>
          <cell r="K114">
            <v>1.28523043043158E-5</v>
          </cell>
          <cell r="L114">
            <v>4.0380316730924599E-5</v>
          </cell>
          <cell r="M114">
            <v>2.6401544192753401E-5</v>
          </cell>
          <cell r="N114">
            <v>1.25889021582687E-3</v>
          </cell>
          <cell r="O114">
            <v>4.7318755196455403E-5</v>
          </cell>
          <cell r="P114">
            <v>9.8217772190742196E-4</v>
          </cell>
        </row>
        <row r="115">
          <cell r="B115" t="str">
            <v>HPLNGA</v>
          </cell>
          <cell r="C115" t="str">
            <v>VAR_cap</v>
          </cell>
          <cell r="D115" t="str">
            <v>-</v>
          </cell>
          <cell r="E115">
            <v>0.25114339224203247</v>
          </cell>
          <cell r="F115">
            <v>0.25108408815987726</v>
          </cell>
          <cell r="G115">
            <v>0.2509198582277391</v>
          </cell>
          <cell r="H115">
            <v>0.11083179794861026</v>
          </cell>
          <cell r="I115">
            <v>0.14241419232418667</v>
          </cell>
          <cell r="J115">
            <v>0.14246786496416558</v>
          </cell>
          <cell r="K115">
            <v>0.14238619533550309</v>
          </cell>
          <cell r="L115">
            <v>0.14240743863442645</v>
          </cell>
          <cell r="M115">
            <v>2.9896533088384983E-3</v>
          </cell>
          <cell r="N115">
            <v>1.3193504173025603E-3</v>
          </cell>
          <cell r="O115">
            <v>1.348036652289524E-3</v>
          </cell>
          <cell r="P115">
            <v>2.2896690942240182E-3</v>
          </cell>
        </row>
        <row r="116">
          <cell r="B116" t="str">
            <v>G-INTC-IMP00-AT</v>
          </cell>
          <cell r="C116" t="str">
            <v>VAR_fout</v>
          </cell>
          <cell r="D116" t="str">
            <v>ELC</v>
          </cell>
          <cell r="E116">
            <v>15.013805598752992</v>
          </cell>
          <cell r="F116">
            <v>1.8452881996343977E-2</v>
          </cell>
          <cell r="G116">
            <v>1.4284639453930421E-2</v>
          </cell>
          <cell r="H116">
            <v>1.5098021046115071E-2</v>
          </cell>
          <cell r="I116">
            <v>1.0606205433897956E-2</v>
          </cell>
          <cell r="J116">
            <v>8.6215516592143514E-3</v>
          </cell>
          <cell r="K116">
            <v>6.4810870629849896E-3</v>
          </cell>
          <cell r="L116">
            <v>9.5965405895551848E-3</v>
          </cell>
          <cell r="M116">
            <v>8.7652937327200794E-3</v>
          </cell>
          <cell r="N116">
            <v>0.13455044728510007</v>
          </cell>
          <cell r="O116">
            <v>0.18786710332377837</v>
          </cell>
          <cell r="P116">
            <v>0.19653903393068764</v>
          </cell>
        </row>
        <row r="117">
          <cell r="B117" t="str">
            <v>G-INTC-IMP00-AT</v>
          </cell>
          <cell r="C117" t="str">
            <v>VAR_fin</v>
          </cell>
          <cell r="D117" t="str">
            <v>ELC_I-AT</v>
          </cell>
          <cell r="E117">
            <v>15.013805598752992</v>
          </cell>
          <cell r="F117">
            <v>1.8452881996343977E-2</v>
          </cell>
          <cell r="G117">
            <v>1.4284639453930421E-2</v>
          </cell>
          <cell r="H117">
            <v>1.5098021046115071E-2</v>
          </cell>
          <cell r="I117">
            <v>1.0606205433897956E-2</v>
          </cell>
          <cell r="J117">
            <v>8.6215516592143514E-3</v>
          </cell>
          <cell r="K117">
            <v>6.4810870629849896E-3</v>
          </cell>
          <cell r="L117">
            <v>9.5965405895551848E-3</v>
          </cell>
          <cell r="M117">
            <v>8.7652937327200794E-3</v>
          </cell>
          <cell r="N117">
            <v>0.13455044728510007</v>
          </cell>
          <cell r="O117">
            <v>0.18786710332377837</v>
          </cell>
          <cell r="P117">
            <v>0.19653903393068764</v>
          </cell>
        </row>
        <row r="118">
          <cell r="B118" t="str">
            <v>G-INTC-IMP00-AT</v>
          </cell>
          <cell r="C118" t="str">
            <v>VAR_ncap</v>
          </cell>
          <cell r="D118" t="str">
            <v>-</v>
          </cell>
          <cell r="E118">
            <v>4.0232178084120096E-6</v>
          </cell>
          <cell r="F118">
            <v>3.67577192216936E-6</v>
          </cell>
          <cell r="G118">
            <v>3.9803110373705303E-6</v>
          </cell>
          <cell r="H118">
            <v>4.4040513646705402E-6</v>
          </cell>
          <cell r="I118">
            <v>4.5867617562814898E-6</v>
          </cell>
          <cell r="J118">
            <v>6.4191228561859398E-6</v>
          </cell>
          <cell r="K118">
            <v>1.18960026153439E-5</v>
          </cell>
          <cell r="L118">
            <v>2.4686125264223601E-2</v>
          </cell>
          <cell r="M118">
            <v>1.6365979060397402E-2</v>
          </cell>
          <cell r="N118">
            <v>7.5950248126168502E-4</v>
          </cell>
        </row>
        <row r="119">
          <cell r="B119" t="str">
            <v>G-INTC-IMP00-AT</v>
          </cell>
          <cell r="C119" t="str">
            <v>VAR_cap</v>
          </cell>
          <cell r="D119" t="str">
            <v>-</v>
          </cell>
          <cell r="E119">
            <v>0.543288987159117</v>
          </cell>
          <cell r="F119">
            <v>1.578274203200003E-3</v>
          </cell>
          <cell r="G119">
            <v>1.5714622766700437E-3</v>
          </cell>
          <cell r="H119">
            <v>1.570865195346105E-3</v>
          </cell>
          <cell r="I119">
            <v>1.5745893845229286E-3</v>
          </cell>
          <cell r="J119">
            <v>1.5728341194225504E-3</v>
          </cell>
          <cell r="K119">
            <v>1.5739926781339619E-3</v>
          </cell>
          <cell r="L119">
            <v>1.5755790560649796E-3</v>
          </cell>
          <cell r="M119">
            <v>1.5819577759978998E-3</v>
          </cell>
          <cell r="N119">
            <v>3.0205966878789736E-2</v>
          </cell>
          <cell r="O119">
            <v>4.2624015413171401E-2</v>
          </cell>
          <cell r="P119">
            <v>4.3376865943313136E-2</v>
          </cell>
        </row>
        <row r="120">
          <cell r="B120" t="str">
            <v>CHPWST</v>
          </cell>
          <cell r="C120" t="str">
            <v>VAR_fout</v>
          </cell>
          <cell r="D120" t="str">
            <v>ELC35</v>
          </cell>
          <cell r="E120">
            <v>1.4261064557793646</v>
          </cell>
          <cell r="F120">
            <v>1.2995363463394785</v>
          </cell>
          <cell r="G120">
            <v>1.2182222469435551</v>
          </cell>
          <cell r="H120">
            <v>1.290176915971017</v>
          </cell>
          <cell r="I120">
            <v>1.2798575971226962</v>
          </cell>
          <cell r="J120">
            <v>1.2826619662788967</v>
          </cell>
          <cell r="K120">
            <v>1.2849083972510491</v>
          </cell>
          <cell r="L120">
            <v>1.286576892358227</v>
          </cell>
          <cell r="M120">
            <v>1.2865770746075007</v>
          </cell>
          <cell r="N120">
            <v>1.2865760787685858</v>
          </cell>
          <cell r="O120">
            <v>1.2865759495694991</v>
          </cell>
          <cell r="P120">
            <v>1.2865684831956339</v>
          </cell>
        </row>
        <row r="121">
          <cell r="B121" t="str">
            <v>CHPWST</v>
          </cell>
          <cell r="C121" t="str">
            <v>VAR_fout</v>
          </cell>
          <cell r="D121" t="str">
            <v>LTH</v>
          </cell>
          <cell r="E121">
            <v>14.372034899910737</v>
          </cell>
          <cell r="F121">
            <v>13.051657599449594</v>
          </cell>
          <cell r="G121">
            <v>12.171960556085363</v>
          </cell>
          <cell r="H121">
            <v>12.77963989875435</v>
          </cell>
          <cell r="I121">
            <v>12.342952237054931</v>
          </cell>
          <cell r="J121">
            <v>12.03479339734565</v>
          </cell>
          <cell r="K121">
            <v>11.720079658254756</v>
          </cell>
          <cell r="L121">
            <v>11.399071266293895</v>
          </cell>
          <cell r="M121">
            <v>11.399072881022448</v>
          </cell>
          <cell r="N121">
            <v>11.39906405788968</v>
          </cell>
          <cell r="O121">
            <v>11.399062913185745</v>
          </cell>
          <cell r="P121">
            <v>11.39899676111332</v>
          </cell>
        </row>
        <row r="122">
          <cell r="B122" t="str">
            <v>CHPWST</v>
          </cell>
          <cell r="C122" t="str">
            <v>VAR_fout</v>
          </cell>
          <cell r="D122" t="str">
            <v>CO2_E</v>
          </cell>
          <cell r="E122">
            <v>2825.7128102919201</v>
          </cell>
          <cell r="F122">
            <v>2574.9245341467999</v>
          </cell>
          <cell r="G122">
            <v>2413.8073248464302</v>
          </cell>
          <cell r="H122">
            <v>2556.37959159919</v>
          </cell>
          <cell r="I122">
            <v>2535.9327088682298</v>
          </cell>
          <cell r="J122">
            <v>2541.48933601717</v>
          </cell>
          <cell r="K122">
            <v>2545.94045448012</v>
          </cell>
          <cell r="L122">
            <v>2549.24644049481</v>
          </cell>
          <cell r="M122">
            <v>2549.2468016067701</v>
          </cell>
          <cell r="N122">
            <v>2549.2448284337602</v>
          </cell>
          <cell r="O122">
            <v>2549.2445724363702</v>
          </cell>
          <cell r="P122">
            <v>2549.2297784298098</v>
          </cell>
        </row>
        <row r="123">
          <cell r="B123" t="str">
            <v>CHPWST</v>
          </cell>
          <cell r="C123" t="str">
            <v>VAR_fin</v>
          </cell>
          <cell r="D123" t="str">
            <v>EWST</v>
          </cell>
          <cell r="E123">
            <v>30.449491490214623</v>
          </cell>
          <cell r="F123">
            <v>27.747031617961152</v>
          </cell>
          <cell r="G123">
            <v>26.010854793603787</v>
          </cell>
          <cell r="H123">
            <v>27.547193874991301</v>
          </cell>
          <cell r="I123">
            <v>27.326861086942149</v>
          </cell>
          <cell r="J123">
            <v>27.386738534667771</v>
          </cell>
          <cell r="K123">
            <v>27.434703173277114</v>
          </cell>
          <cell r="L123">
            <v>27.470328022573348</v>
          </cell>
          <cell r="M123">
            <v>27.470331913866051</v>
          </cell>
          <cell r="N123">
            <v>27.470310651225855</v>
          </cell>
          <cell r="O123">
            <v>27.470307892633361</v>
          </cell>
          <cell r="P123">
            <v>27.470148474459108</v>
          </cell>
        </row>
        <row r="124">
          <cell r="B124" t="str">
            <v>CHPWST</v>
          </cell>
          <cell r="C124" t="str">
            <v>VAR_ncap</v>
          </cell>
          <cell r="D124" t="str">
            <v>-</v>
          </cell>
          <cell r="F124">
            <v>4.1738954111534099E-7</v>
          </cell>
          <cell r="G124">
            <v>3.3551393197245998E-7</v>
          </cell>
          <cell r="H124">
            <v>6.93617436763122E-7</v>
          </cell>
          <cell r="I124">
            <v>5.6620396875019397E-3</v>
          </cell>
          <cell r="J124">
            <v>1.8955629174431599E-2</v>
          </cell>
          <cell r="K124">
            <v>6.0400529834127199E-3</v>
          </cell>
          <cell r="L124">
            <v>3.9635549314499301E-2</v>
          </cell>
          <cell r="M124">
            <v>1.44978944414623E-6</v>
          </cell>
          <cell r="N124">
            <v>4.2384231660412E-6</v>
          </cell>
          <cell r="O124">
            <v>7.6240516086969398E-3</v>
          </cell>
          <cell r="P124">
            <v>1.69916657249666E-2</v>
          </cell>
        </row>
        <row r="125">
          <cell r="B125" t="str">
            <v>CHPWST</v>
          </cell>
          <cell r="C125" t="str">
            <v>VAR_cap</v>
          </cell>
          <cell r="D125" t="str">
            <v>-</v>
          </cell>
          <cell r="E125">
            <v>7.7918300682487646E-2</v>
          </cell>
          <cell r="F125">
            <v>7.1001741694799378E-2</v>
          </cell>
          <cell r="G125">
            <v>7.0490949271948697E-2</v>
          </cell>
          <cell r="H125">
            <v>7.0489940099121809E-2</v>
          </cell>
          <cell r="I125">
            <v>6.9926100937988706E-2</v>
          </cell>
          <cell r="J125">
            <v>7.0079254508371686E-2</v>
          </cell>
          <cell r="K125">
            <v>7.0201971420628173E-2</v>
          </cell>
          <cell r="L125">
            <v>7.0293333577224698E-2</v>
          </cell>
          <cell r="M125">
            <v>7.0293756211011027E-2</v>
          </cell>
          <cell r="N125">
            <v>7.0296609613662117E-2</v>
          </cell>
          <cell r="O125">
            <v>7.0293806126364211E-2</v>
          </cell>
          <cell r="P125">
            <v>7.029474263296559E-2</v>
          </cell>
        </row>
        <row r="126">
          <cell r="B126" t="str">
            <v>RHES-CHPNGA</v>
          </cell>
          <cell r="C126" t="str">
            <v>VAR_fout</v>
          </cell>
          <cell r="D126" t="str">
            <v>CO2_R</v>
          </cell>
          <cell r="E126">
            <v>4.3299042890805399</v>
          </cell>
          <cell r="F126">
            <v>0.50093480630884402</v>
          </cell>
          <cell r="G126">
            <v>1.93660212837351</v>
          </cell>
          <cell r="H126">
            <v>1.7570746964839801</v>
          </cell>
          <cell r="I126">
            <v>2.9860222815076001</v>
          </cell>
          <cell r="J126">
            <v>3.39121194676656</v>
          </cell>
          <cell r="K126">
            <v>3.2911227097218601</v>
          </cell>
          <cell r="L126">
            <v>3.54447767761445</v>
          </cell>
          <cell r="M126">
            <v>2.98777111056198</v>
          </cell>
          <cell r="N126">
            <v>3.2354302162342501</v>
          </cell>
          <cell r="O126">
            <v>21.7469236166935</v>
          </cell>
          <cell r="P126">
            <v>24.617955071612599</v>
          </cell>
        </row>
        <row r="127">
          <cell r="B127" t="str">
            <v>RHES-CHPNGA</v>
          </cell>
          <cell r="C127" t="str">
            <v>VAR_fout</v>
          </cell>
          <cell r="D127" t="str">
            <v>RHES_NKEV_GAS_ELC_CHP</v>
          </cell>
          <cell r="E127">
            <v>1.545274463642686E-2</v>
          </cell>
          <cell r="F127">
            <v>2.3913792541264156E-3</v>
          </cell>
          <cell r="G127">
            <v>8.4942022220211456E-3</v>
          </cell>
          <cell r="H127">
            <v>8.1138455430917189E-3</v>
          </cell>
          <cell r="I127">
            <v>1.3650468785275855E-2</v>
          </cell>
          <cell r="J127">
            <v>1.593133331029041E-2</v>
          </cell>
          <cell r="K127">
            <v>1.5584109443115977E-2</v>
          </cell>
          <cell r="L127">
            <v>1.5847061848820895E-2</v>
          </cell>
          <cell r="M127">
            <v>1.4149645506245334E-2</v>
          </cell>
          <cell r="N127">
            <v>1.4212175755615841E-2</v>
          </cell>
          <cell r="O127">
            <v>0.10964595442229173</v>
          </cell>
          <cell r="P127">
            <v>0.12249886422910192</v>
          </cell>
        </row>
        <row r="128">
          <cell r="B128" t="str">
            <v>RHES-CHPNGA</v>
          </cell>
          <cell r="C128" t="str">
            <v>VAR_fout</v>
          </cell>
          <cell r="D128" t="str">
            <v>RHES_LTH_CHPNGA</v>
          </cell>
          <cell r="E128">
            <v>3.720105190250917E-2</v>
          </cell>
          <cell r="F128">
            <v>5.6988212489869758E-3</v>
          </cell>
          <cell r="G128">
            <v>1.9932162356965013E-2</v>
          </cell>
          <cell r="H128">
            <v>1.8545932669923965E-2</v>
          </cell>
          <cell r="I128">
            <v>3.0927377899472183E-2</v>
          </cell>
          <cell r="J128">
            <v>3.5775625679248683E-2</v>
          </cell>
          <cell r="K128">
            <v>3.4425514598631614E-2</v>
          </cell>
          <cell r="L128">
            <v>3.4426375740541956E-2</v>
          </cell>
          <cell r="M128">
            <v>3.0738885065291616E-2</v>
          </cell>
          <cell r="N128">
            <v>3.0874726641510326E-2</v>
          </cell>
          <cell r="O128">
            <v>0.23819638374497881</v>
          </cell>
          <cell r="P128">
            <v>0.26611822229080789</v>
          </cell>
        </row>
        <row r="129">
          <cell r="B129" t="str">
            <v>RHES-CHPNGA</v>
          </cell>
          <cell r="C129" t="str">
            <v>VAR_fin</v>
          </cell>
          <cell r="D129" t="str">
            <v>RNGA</v>
          </cell>
          <cell r="E129">
            <v>7.6771352643272034E-2</v>
          </cell>
          <cell r="F129">
            <v>8.8818228068944013E-3</v>
          </cell>
          <cell r="G129">
            <v>3.4336917169743152E-2</v>
          </cell>
          <cell r="H129">
            <v>3.1153806675247819E-2</v>
          </cell>
          <cell r="I129">
            <v>5.294365747353906E-2</v>
          </cell>
          <cell r="J129">
            <v>6.0127871396570283E-2</v>
          </cell>
          <cell r="K129">
            <v>5.8353239534075618E-2</v>
          </cell>
          <cell r="L129">
            <v>6.2845348893873207E-2</v>
          </cell>
          <cell r="M129">
            <v>5.2974665080886107E-2</v>
          </cell>
          <cell r="N129">
            <v>5.7365783975784512E-2</v>
          </cell>
          <cell r="O129">
            <v>0.38558375206903311</v>
          </cell>
          <cell r="P129">
            <v>0.43648856509951361</v>
          </cell>
        </row>
        <row r="130">
          <cell r="B130" t="str">
            <v>RHES-CHPNGA</v>
          </cell>
          <cell r="C130" t="str">
            <v>VAR_ncap</v>
          </cell>
          <cell r="D130" t="str">
            <v>-</v>
          </cell>
          <cell r="F130">
            <v>2.42406656285847E-7</v>
          </cell>
          <cell r="G130">
            <v>3.8572035723979197E-5</v>
          </cell>
          <cell r="H130">
            <v>7.4436418360760004E-7</v>
          </cell>
          <cell r="I130">
            <v>7.8533009350830797E-4</v>
          </cell>
          <cell r="J130">
            <v>4.4644703415016402E-4</v>
          </cell>
          <cell r="K130">
            <v>1.4634783260654899E-4</v>
          </cell>
          <cell r="L130">
            <v>3.1063081195386898E-5</v>
          </cell>
          <cell r="M130">
            <v>4.5496897020653001E-4</v>
          </cell>
          <cell r="N130">
            <v>6.3154301502331097E-4</v>
          </cell>
          <cell r="O130">
            <v>8.6293939194997497E-3</v>
          </cell>
          <cell r="P130">
            <v>1.17425731738046E-3</v>
          </cell>
        </row>
        <row r="131">
          <cell r="B131" t="str">
            <v>RHES-CHPNGA</v>
          </cell>
          <cell r="C131" t="str">
            <v>VAR_cap</v>
          </cell>
          <cell r="D131" t="str">
            <v>-</v>
          </cell>
          <cell r="E131">
            <v>4.1556226779439123E-3</v>
          </cell>
          <cell r="F131">
            <v>7.2129523688528575E-4</v>
          </cell>
          <cell r="G131">
            <v>7.5502240989532812E-4</v>
          </cell>
          <cell r="H131">
            <v>7.2125578458333175E-4</v>
          </cell>
          <cell r="I131">
            <v>1.213482359267132E-3</v>
          </cell>
          <cell r="J131">
            <v>1.4161703797362086E-3</v>
          </cell>
          <cell r="K131">
            <v>1.3852973272135813E-3</v>
          </cell>
          <cell r="L131">
            <v>1.4090048364074196E-3</v>
          </cell>
          <cell r="M131">
            <v>1.2578079773967949E-3</v>
          </cell>
          <cell r="N131">
            <v>1.2636632558873792E-3</v>
          </cell>
          <cell r="O131">
            <v>9.7467091820892249E-3</v>
          </cell>
          <cell r="P131">
            <v>1.0889791617147268E-2</v>
          </cell>
        </row>
        <row r="132">
          <cell r="B132" t="str">
            <v>RHEM-CHPWOD</v>
          </cell>
          <cell r="C132" t="str">
            <v>VAR_fout</v>
          </cell>
          <cell r="D132" t="str">
            <v>RHEM_KEV_WOD_ELC_CHP</v>
          </cell>
          <cell r="H132">
            <v>2.4503206339433386E-3</v>
          </cell>
          <cell r="I132">
            <v>3.61142782329648E-3</v>
          </cell>
          <cell r="J132">
            <v>3.3530116443887268E-3</v>
          </cell>
          <cell r="K132">
            <v>3.2390665098714056E-3</v>
          </cell>
          <cell r="L132">
            <v>8.6185225845881192E-3</v>
          </cell>
          <cell r="M132">
            <v>8.517357370267091E-3</v>
          </cell>
          <cell r="N132">
            <v>8.0940375448262519E-3</v>
          </cell>
          <cell r="O132">
            <v>8.5227370481917395E-3</v>
          </cell>
          <cell r="P132">
            <v>1.7500867950817872E-2</v>
          </cell>
        </row>
        <row r="133">
          <cell r="B133" t="str">
            <v>RHEM-CHPWOD</v>
          </cell>
          <cell r="C133" t="str">
            <v>VAR_fout</v>
          </cell>
          <cell r="D133" t="str">
            <v>RHEM_LTH_CHPWOD</v>
          </cell>
          <cell r="H133">
            <v>6.5180942971891816E-3</v>
          </cell>
          <cell r="I133">
            <v>9.6067538156655152E-3</v>
          </cell>
          <cell r="J133">
            <v>8.9193413200488354E-3</v>
          </cell>
          <cell r="K133">
            <v>8.6162360361111291E-3</v>
          </cell>
          <cell r="L133">
            <v>2.2926119190530017E-2</v>
          </cell>
          <cell r="M133">
            <v>2.2657009753419867E-2</v>
          </cell>
          <cell r="N133">
            <v>2.1530937311360483E-2</v>
          </cell>
          <cell r="O133">
            <v>2.2671320226716942E-2</v>
          </cell>
          <cell r="P133">
            <v>4.6554032972619001E-2</v>
          </cell>
        </row>
        <row r="134">
          <cell r="B134" t="str">
            <v>RHEM-CHPWOD</v>
          </cell>
          <cell r="C134" t="str">
            <v>VAR_fin</v>
          </cell>
          <cell r="D134" t="str">
            <v>RWOD</v>
          </cell>
          <cell r="H134">
            <v>1.0431261324891644E-2</v>
          </cell>
          <cell r="I134">
            <v>1.4808815907490561E-2</v>
          </cell>
          <cell r="J134">
            <v>1.3512511476544947E-2</v>
          </cell>
          <cell r="K134">
            <v>1.3046880623433567E-2</v>
          </cell>
          <cell r="L134">
            <v>3.3420329698977888E-2</v>
          </cell>
          <cell r="M134">
            <v>3.1921146889404166E-2</v>
          </cell>
          <cell r="N134">
            <v>3.2028987131382684E-2</v>
          </cell>
          <cell r="O134">
            <v>3.2957215859412928E-2</v>
          </cell>
          <cell r="P134">
            <v>6.8486842792424854E-2</v>
          </cell>
        </row>
        <row r="135">
          <cell r="B135" t="str">
            <v>RHEM-CHPWOD</v>
          </cell>
          <cell r="C135" t="str">
            <v>VAR_ncap</v>
          </cell>
          <cell r="D135" t="str">
            <v>-</v>
          </cell>
          <cell r="H135">
            <v>1.8192871667400601E-4</v>
          </cell>
          <cell r="I135">
            <v>8.7008902712873803E-5</v>
          </cell>
          <cell r="J135">
            <v>1.5272235929705299E-5</v>
          </cell>
          <cell r="K135">
            <v>1.3883320467453301E-4</v>
          </cell>
          <cell r="L135">
            <v>4.8706094121878497E-4</v>
          </cell>
          <cell r="M135">
            <v>2.2978391485064699E-5</v>
          </cell>
          <cell r="N135">
            <v>9.2266757438615505E-5</v>
          </cell>
          <cell r="O135">
            <v>4.39529484854988E-4</v>
          </cell>
          <cell r="P135">
            <v>7.6963049395125597E-4</v>
          </cell>
        </row>
        <row r="136">
          <cell r="B136" t="str">
            <v>RHEM-CHPWOD</v>
          </cell>
          <cell r="C136" t="str">
            <v>VAR_cap</v>
          </cell>
          <cell r="D136" t="str">
            <v>-</v>
          </cell>
          <cell r="H136">
            <v>1.8192871667400601E-4</v>
          </cell>
          <cell r="I136">
            <v>2.6886552569415354E-4</v>
          </cell>
          <cell r="J136">
            <v>2.4928699397447991E-4</v>
          </cell>
          <cell r="K136">
            <v>2.4082160073634381E-4</v>
          </cell>
          <cell r="L136">
            <v>6.4069985114514861E-4</v>
          </cell>
          <cell r="M136">
            <v>6.3223325522673813E-4</v>
          </cell>
          <cell r="N136">
            <v>6.0175963258576935E-4</v>
          </cell>
          <cell r="O136">
            <v>6.329553249236798E-4</v>
          </cell>
          <cell r="P136">
            <v>1.3008034224201944E-3</v>
          </cell>
        </row>
        <row r="137">
          <cell r="B137" t="str">
            <v>ENUC_SMR_GOE_IV</v>
          </cell>
          <cell r="C137" t="str">
            <v>VAR_fout</v>
          </cell>
          <cell r="D137" t="str">
            <v>LTH</v>
          </cell>
          <cell r="J137"/>
          <cell r="K137"/>
          <cell r="L137"/>
          <cell r="M137">
            <v>0.20915249058764782</v>
          </cell>
          <cell r="N137">
            <v>0.29940850499506733</v>
          </cell>
          <cell r="O137">
            <v>0.35462445406464621</v>
          </cell>
          <cell r="P137">
            <v>0.35547915252853068</v>
          </cell>
        </row>
        <row r="138">
          <cell r="B138" t="str">
            <v>ENUC_SMR_GOE_IV</v>
          </cell>
          <cell r="C138" t="str">
            <v>VAR_fout</v>
          </cell>
          <cell r="D138" t="str">
            <v>ELC</v>
          </cell>
          <cell r="J138"/>
          <cell r="K138"/>
          <cell r="L138"/>
          <cell r="M138">
            <v>0.30565551020796639</v>
          </cell>
          <cell r="N138">
            <v>0.68681889339191904</v>
          </cell>
          <cell r="O138">
            <v>0.80745176023718312</v>
          </cell>
          <cell r="P138">
            <v>0.99679924372313178</v>
          </cell>
        </row>
        <row r="139">
          <cell r="B139" t="str">
            <v>ENUC_SMR_GOE_IV</v>
          </cell>
          <cell r="C139" t="str">
            <v>VAR_fin</v>
          </cell>
          <cell r="D139" t="str">
            <v>URN</v>
          </cell>
          <cell r="J139"/>
          <cell r="K139"/>
          <cell r="L139"/>
          <cell r="M139">
            <v>1.0148091674639494</v>
          </cell>
          <cell r="N139">
            <v>2.2044774099548512</v>
          </cell>
          <cell r="O139">
            <v>2.5928402256342928</v>
          </cell>
          <cell r="P139">
            <v>3.1642675431796135</v>
          </cell>
        </row>
        <row r="140">
          <cell r="B140" t="str">
            <v>ENUC_SMR_GOE_IV</v>
          </cell>
          <cell r="C140" t="str">
            <v>VAR_ncap</v>
          </cell>
          <cell r="D140" t="str">
            <v>-</v>
          </cell>
          <cell r="J140"/>
          <cell r="K140"/>
          <cell r="L140"/>
          <cell r="M140">
            <v>2.7117811005273901E-2</v>
          </cell>
          <cell r="N140">
            <v>1.6742916505609402E-5</v>
          </cell>
          <cell r="O140">
            <v>1.2040909164186001E-2</v>
          </cell>
        </row>
        <row r="141">
          <cell r="B141" t="str">
            <v>ENUC_SMR_GOE_IV</v>
          </cell>
          <cell r="C141" t="str">
            <v>VAR_cap</v>
          </cell>
          <cell r="D141" t="str">
            <v>-</v>
          </cell>
          <cell r="J141"/>
          <cell r="K141"/>
          <cell r="L141"/>
          <cell r="M141">
            <v>1.1050677607205401E-2</v>
          </cell>
          <cell r="N141">
            <v>2.7117811005273901E-2</v>
          </cell>
          <cell r="O141">
            <v>3.09516869710178E-2</v>
          </cell>
          <cell r="P141">
            <v>3.9175463085965603E-2</v>
          </cell>
        </row>
        <row r="142">
          <cell r="B142" t="str">
            <v>G-INTC-IMP00-FR</v>
          </cell>
          <cell r="C142" t="str">
            <v>VAR_fout</v>
          </cell>
          <cell r="D142" t="str">
            <v>ELC</v>
          </cell>
          <cell r="E142">
            <v>28.94862106798757</v>
          </cell>
          <cell r="F142">
            <v>17.918870170509102</v>
          </cell>
          <cell r="G142">
            <v>21.750556663358442</v>
          </cell>
          <cell r="H142">
            <v>15.372163108014371</v>
          </cell>
          <cell r="I142">
            <v>21.655709387515518</v>
          </cell>
          <cell r="J142">
            <v>30.047221386103985</v>
          </cell>
          <cell r="K142">
            <v>36.941445498157009</v>
          </cell>
          <cell r="L142">
            <v>34.514997622669128</v>
          </cell>
          <cell r="M142">
            <v>61.550037414081181</v>
          </cell>
          <cell r="N142">
            <v>69.012728117831315</v>
          </cell>
          <cell r="O142">
            <v>68.978929668100051</v>
          </cell>
          <cell r="P142">
            <v>68.94804115853043</v>
          </cell>
        </row>
        <row r="143">
          <cell r="B143" t="str">
            <v>G-INTC-IMP00-FR</v>
          </cell>
          <cell r="C143" t="str">
            <v>VAR_fin</v>
          </cell>
          <cell r="D143" t="str">
            <v>ELC_I-FR</v>
          </cell>
          <cell r="E143">
            <v>28.94862106798757</v>
          </cell>
          <cell r="F143">
            <v>17.918870170509102</v>
          </cell>
          <cell r="G143">
            <v>21.750556663358442</v>
          </cell>
          <cell r="H143">
            <v>15.372163108014371</v>
          </cell>
          <cell r="I143">
            <v>21.655709387515518</v>
          </cell>
          <cell r="J143">
            <v>30.047221386103985</v>
          </cell>
          <cell r="K143">
            <v>36.941445498157009</v>
          </cell>
          <cell r="L143">
            <v>34.514997622669128</v>
          </cell>
          <cell r="M143">
            <v>61.550037414081181</v>
          </cell>
          <cell r="N143">
            <v>69.012728117831315</v>
          </cell>
          <cell r="O143">
            <v>68.978929668100051</v>
          </cell>
          <cell r="P143">
            <v>68.94804115853043</v>
          </cell>
        </row>
        <row r="144">
          <cell r="B144" t="str">
            <v>G-INTC-IMP00-FR</v>
          </cell>
          <cell r="C144" t="str">
            <v>VAR_ncap</v>
          </cell>
          <cell r="D144" t="str">
            <v>-</v>
          </cell>
          <cell r="E144">
            <v>2.4305343708526299E-5</v>
          </cell>
          <cell r="F144">
            <v>2.5966262849289899E-5</v>
          </cell>
          <cell r="G144">
            <v>6.9685415409436499E-2</v>
          </cell>
          <cell r="H144">
            <v>1.2302718268638599</v>
          </cell>
          <cell r="I144">
            <v>0.65323377541069705</v>
          </cell>
          <cell r="J144">
            <v>1.3903417300449399E-4</v>
          </cell>
          <cell r="K144">
            <v>4.14427454212748</v>
          </cell>
          <cell r="L144">
            <v>4.4682138466504204</v>
          </cell>
          <cell r="M144">
            <v>0.75150319711279701</v>
          </cell>
          <cell r="N144">
            <v>4.7749877831419399E-4</v>
          </cell>
        </row>
        <row r="145">
          <cell r="B145" t="str">
            <v>G-INTC-IMP00-FR</v>
          </cell>
          <cell r="C145" t="str">
            <v>VAR_cap</v>
          </cell>
          <cell r="D145" t="str">
            <v>-</v>
          </cell>
          <cell r="E145">
            <v>1.6999985752259297</v>
          </cell>
          <cell r="F145">
            <v>1.6999973612960491</v>
          </cell>
          <cell r="G145">
            <v>1.6999967839069525</v>
          </cell>
          <cell r="H145">
            <v>1.7000200886395023</v>
          </cell>
          <cell r="I145">
            <v>2.0660006886142619</v>
          </cell>
          <cell r="J145">
            <v>2.9999971866483497</v>
          </cell>
          <cell r="K145">
            <v>3.5375464241951384</v>
          </cell>
          <cell r="L145">
            <v>3.6533573408273323</v>
          </cell>
          <cell r="M145">
            <v>7.160838218805039</v>
          </cell>
          <cell r="N145">
            <v>11.187672849482082</v>
          </cell>
          <cell r="O145">
            <v>11.317326738767987</v>
          </cell>
          <cell r="P145">
            <v>11.317770915964379</v>
          </cell>
        </row>
        <row r="146">
          <cell r="B146" t="str">
            <v>ENUC_SMR_BEZ_III</v>
          </cell>
          <cell r="C146" t="str">
            <v>VAR_fout</v>
          </cell>
          <cell r="D146" t="str">
            <v>LTH</v>
          </cell>
          <cell r="J146"/>
          <cell r="K146"/>
          <cell r="L146"/>
          <cell r="M146">
            <v>1.8229024937078471</v>
          </cell>
          <cell r="N146">
            <v>1.6163355753593305</v>
          </cell>
          <cell r="O146">
            <v>1.3642498263306759</v>
          </cell>
          <cell r="P146">
            <v>1.0124812700608632</v>
          </cell>
        </row>
        <row r="147">
          <cell r="B147" t="str">
            <v>ENUC_SMR_BEZ_III</v>
          </cell>
          <cell r="C147" t="str">
            <v>VAR_fout</v>
          </cell>
          <cell r="D147" t="str">
            <v>ELC</v>
          </cell>
          <cell r="J147"/>
          <cell r="K147"/>
          <cell r="L147"/>
          <cell r="M147">
            <v>3.2193851893072654</v>
          </cell>
          <cell r="N147">
            <v>7.1382387561794554</v>
          </cell>
          <cell r="O147">
            <v>7.193345101597826</v>
          </cell>
          <cell r="P147">
            <v>7.5239431789173317</v>
          </cell>
        </row>
        <row r="148">
          <cell r="B148" t="str">
            <v>ENUC_SMR_BEZ_III</v>
          </cell>
          <cell r="C148" t="str">
            <v>VAR_fin</v>
          </cell>
          <cell r="D148" t="str">
            <v>URN</v>
          </cell>
          <cell r="J148"/>
          <cell r="K148"/>
          <cell r="L148"/>
          <cell r="M148">
            <v>10.519735567542705</v>
          </cell>
          <cell r="N148">
            <v>22.246643771230765</v>
          </cell>
          <cell r="O148">
            <v>22.300756169563819</v>
          </cell>
          <cell r="P148">
            <v>23.141395151611118</v>
          </cell>
        </row>
        <row r="149">
          <cell r="B149" t="str">
            <v>ENUC_SMR_BEZ_III</v>
          </cell>
          <cell r="C149" t="str">
            <v>VAR_ncap</v>
          </cell>
          <cell r="D149" t="str">
            <v>-</v>
          </cell>
          <cell r="J149"/>
          <cell r="K149"/>
          <cell r="L149"/>
          <cell r="M149">
            <v>0.27845904596712601</v>
          </cell>
          <cell r="N149">
            <v>3.7394007331768E-5</v>
          </cell>
          <cell r="O149">
            <v>1.12466441941864E-2</v>
          </cell>
        </row>
        <row r="150">
          <cell r="B150" t="str">
            <v>ENUC_SMR_BEZ_III</v>
          </cell>
          <cell r="C150" t="str">
            <v>VAR_cap</v>
          </cell>
          <cell r="D150" t="str">
            <v>-</v>
          </cell>
          <cell r="J150"/>
          <cell r="K150"/>
          <cell r="L150"/>
          <cell r="M150">
            <v>0.113473802999595</v>
          </cell>
          <cell r="N150">
            <v>0.27845904596712601</v>
          </cell>
          <cell r="O150">
            <v>0.282061780154445</v>
          </cell>
          <cell r="P150">
            <v>0.28974308416864403</v>
          </cell>
        </row>
        <row r="151">
          <cell r="B151" t="str">
            <v>ENUC_SMR_BEZ_II</v>
          </cell>
          <cell r="C151" t="str">
            <v>VAR_fout</v>
          </cell>
          <cell r="D151" t="str">
            <v>LTH</v>
          </cell>
          <cell r="J151"/>
          <cell r="K151"/>
          <cell r="L151"/>
          <cell r="M151">
            <v>1.8229024937196192</v>
          </cell>
          <cell r="N151">
            <v>1.6163355811031905</v>
          </cell>
          <cell r="O151">
            <v>1.3642498323757017</v>
          </cell>
          <cell r="P151">
            <v>1.0124812675569383</v>
          </cell>
        </row>
        <row r="152">
          <cell r="B152" t="str">
            <v>ENUC_SMR_BEZ_II</v>
          </cell>
          <cell r="C152" t="str">
            <v>VAR_fout</v>
          </cell>
          <cell r="D152" t="str">
            <v>ELC</v>
          </cell>
          <cell r="J152"/>
          <cell r="K152"/>
          <cell r="L152"/>
          <cell r="M152">
            <v>3.2193851892172964</v>
          </cell>
          <cell r="N152">
            <v>7.1382387704885506</v>
          </cell>
          <cell r="O152">
            <v>7.193345123484634</v>
          </cell>
          <cell r="P152">
            <v>7.5239431675432806</v>
          </cell>
        </row>
        <row r="153">
          <cell r="B153" t="str">
            <v>ENUC_SMR_BEZ_II</v>
          </cell>
          <cell r="C153" t="str">
            <v>VAR_fin</v>
          </cell>
          <cell r="D153" t="str">
            <v>URN</v>
          </cell>
          <cell r="J153"/>
          <cell r="K153"/>
          <cell r="M153">
            <v>10.519735567276655</v>
          </cell>
          <cell r="N153">
            <v>22.246643816938903</v>
          </cell>
          <cell r="O153">
            <v>22.300756238259353</v>
          </cell>
          <cell r="P153">
            <v>23.141395116195174</v>
          </cell>
        </row>
        <row r="154">
          <cell r="B154" t="str">
            <v>ENUC_SMR_BEZ_II</v>
          </cell>
          <cell r="C154" t="str">
            <v>VAR_ncap</v>
          </cell>
          <cell r="D154" t="str">
            <v>-</v>
          </cell>
          <cell r="J154"/>
          <cell r="K154"/>
          <cell r="L154"/>
          <cell r="M154">
            <v>0.27845904596069798</v>
          </cell>
          <cell r="N154">
            <v>3.7394000436123802E-5</v>
          </cell>
          <cell r="O154">
            <v>1.12466442052314E-2</v>
          </cell>
        </row>
        <row r="155">
          <cell r="B155" t="str">
            <v>ENUC_SMR_BEZ_II</v>
          </cell>
          <cell r="C155" t="str">
            <v>VAR_cap</v>
          </cell>
          <cell r="D155" t="str">
            <v>-</v>
          </cell>
          <cell r="J155"/>
          <cell r="K155"/>
          <cell r="L155"/>
          <cell r="M155">
            <v>0.113473802996976</v>
          </cell>
          <cell r="N155">
            <v>0.27845904596069798</v>
          </cell>
          <cell r="O155">
            <v>0.28206178014462302</v>
          </cell>
          <cell r="P155">
            <v>0.28974308416636502</v>
          </cell>
        </row>
        <row r="156">
          <cell r="B156" t="str">
            <v>RHEM-CHPGFC</v>
          </cell>
          <cell r="C156" t="str">
            <v>VAR_fout</v>
          </cell>
          <cell r="D156" t="str">
            <v>CO2_R</v>
          </cell>
          <cell r="H156">
            <v>0.118014383027558</v>
          </cell>
          <cell r="I156">
            <v>0.46315772625520002</v>
          </cell>
          <cell r="J156">
            <v>0.46423616992505101</v>
          </cell>
          <cell r="K156">
            <v>0.527052553588506</v>
          </cell>
          <cell r="L156">
            <v>1.4113297717078801</v>
          </cell>
          <cell r="M156">
            <v>1.2192402348148601</v>
          </cell>
          <cell r="N156">
            <v>2.1442908045521398</v>
          </cell>
          <cell r="O156">
            <v>2.0600522547510902</v>
          </cell>
          <cell r="P156">
            <v>3.99226028815418</v>
          </cell>
        </row>
        <row r="157">
          <cell r="B157" t="str">
            <v>RHEM-CHPGFC</v>
          </cell>
          <cell r="C157" t="str">
            <v>VAR_fout</v>
          </cell>
          <cell r="D157" t="str">
            <v>RHEM_LTH_CHPNGA</v>
          </cell>
          <cell r="H157">
            <v>9.8429017333623108E-4</v>
          </cell>
          <cell r="I157">
            <v>3.8489720974434751E-3</v>
          </cell>
          <cell r="J157">
            <v>3.8390026534227558E-3</v>
          </cell>
          <cell r="K157">
            <v>4.2832364882498513E-3</v>
          </cell>
          <cell r="L157">
            <v>1.1260609880648011E-2</v>
          </cell>
          <cell r="M157">
            <v>9.7279805969270692E-3</v>
          </cell>
          <cell r="N157">
            <v>1.7108703227809656E-2</v>
          </cell>
          <cell r="O157">
            <v>1.6436587138971448E-2</v>
          </cell>
          <cell r="P157">
            <v>3.1853140596974874E-2</v>
          </cell>
        </row>
        <row r="158">
          <cell r="B158" t="str">
            <v>RHEM-CHPGFC</v>
          </cell>
          <cell r="C158" t="str">
            <v>VAR_fout</v>
          </cell>
          <cell r="D158" t="str">
            <v>RHEM_NKEV_GAS_ELC_CHP</v>
          </cell>
          <cell r="H158">
            <v>8.7883051190734945E-4</v>
          </cell>
          <cell r="I158">
            <v>3.5311670618747488E-3</v>
          </cell>
          <cell r="J158">
            <v>3.6217006164365627E-3</v>
          </cell>
          <cell r="K158">
            <v>4.1584820274270413E-3</v>
          </cell>
          <cell r="L158">
            <v>1.1260609880648011E-2</v>
          </cell>
          <cell r="M158">
            <v>9.7279805969270692E-3</v>
          </cell>
          <cell r="N158">
            <v>1.7108703227809656E-2</v>
          </cell>
          <cell r="O158">
            <v>1.6436587138971448E-2</v>
          </cell>
          <cell r="P158">
            <v>3.1853140596974874E-2</v>
          </cell>
        </row>
        <row r="159">
          <cell r="B159" t="str">
            <v>RHEM-CHPGFC</v>
          </cell>
          <cell r="C159" t="str">
            <v>VAR_fin</v>
          </cell>
          <cell r="D159" t="str">
            <v>RNGA</v>
          </cell>
          <cell r="H159">
            <v>2.0924535997794047E-3</v>
          </cell>
          <cell r="I159">
            <v>8.2120164229645392E-3</v>
          </cell>
          <cell r="J159">
            <v>8.2311377646285492E-3</v>
          </cell>
          <cell r="K159">
            <v>9.344903432420313E-3</v>
          </cell>
          <cell r="L159">
            <v>2.5023577512551114E-2</v>
          </cell>
          <cell r="M159">
            <v>2.161773465983791E-2</v>
          </cell>
          <cell r="N159">
            <v>3.8019340506243685E-2</v>
          </cell>
          <cell r="O159">
            <v>3.6525749197714362E-2</v>
          </cell>
          <cell r="P159">
            <v>7.0784756882166344E-2</v>
          </cell>
        </row>
        <row r="160">
          <cell r="B160" t="str">
            <v>RHEM-CHPGFC</v>
          </cell>
          <cell r="C160" t="str">
            <v>VAR_ncap</v>
          </cell>
          <cell r="D160" t="str">
            <v>-</v>
          </cell>
          <cell r="H160">
            <v>7.8227179412610401E-5</v>
          </cell>
          <cell r="I160">
            <v>2.3623685228498301E-4</v>
          </cell>
          <cell r="J160">
            <v>8.07609238052109E-6</v>
          </cell>
          <cell r="K160">
            <v>7.2705377150708697E-5</v>
          </cell>
          <cell r="L160">
            <v>6.8601694678330704E-4</v>
          </cell>
          <cell r="M160">
            <v>2.9285426383888298E-5</v>
          </cell>
          <cell r="N160">
            <v>7.3530960022827503E-4</v>
          </cell>
          <cell r="O160">
            <v>1.2658245365035999E-5</v>
          </cell>
          <cell r="P160">
            <v>2.0582696883381301E-3</v>
          </cell>
        </row>
        <row r="161">
          <cell r="B161" t="str">
            <v>RHEM-CHPGFC</v>
          </cell>
          <cell r="C161" t="str">
            <v>VAR_cap</v>
          </cell>
          <cell r="D161" t="str">
            <v>-</v>
          </cell>
          <cell r="H161">
            <v>7.8227179412610401E-5</v>
          </cell>
          <cell r="I161">
            <v>3.1440476404666795E-4</v>
          </cell>
          <cell r="J161">
            <v>3.2230311624160745E-4</v>
          </cell>
          <cell r="K161">
            <v>3.6990294501892468E-4</v>
          </cell>
          <cell r="L161">
            <v>1.0020085920517605E-3</v>
          </cell>
          <cell r="M161">
            <v>8.6518831089669416E-4</v>
          </cell>
          <cell r="N161">
            <v>1.5218291245777948E-3</v>
          </cell>
          <cell r="O161">
            <v>1.4617761502127222E-3</v>
          </cell>
          <cell r="P161">
            <v>2.8335656479922273E-3</v>
          </cell>
        </row>
        <row r="162">
          <cell r="B162" t="str">
            <v>EHYD-RUNS10</v>
          </cell>
          <cell r="C162" t="str">
            <v>VAR_fout</v>
          </cell>
          <cell r="D162" t="str">
            <v>ELC35</v>
          </cell>
          <cell r="F162">
            <v>2.6730713356757419E-3</v>
          </cell>
          <cell r="G162">
            <v>5.8234655379603064E-3</v>
          </cell>
          <cell r="H162">
            <v>6.1235096407013904E-3</v>
          </cell>
          <cell r="I162">
            <v>6.1489977222981326E-3</v>
          </cell>
          <cell r="J162">
            <v>6.3711554315027128E-3</v>
          </cell>
          <cell r="K162">
            <v>6.2860230836095298E-3</v>
          </cell>
          <cell r="L162">
            <v>6.134817023435565E-3</v>
          </cell>
          <cell r="M162">
            <v>6.3411858345776466E-3</v>
          </cell>
          <cell r="N162">
            <v>6.2731898225695144E-3</v>
          </cell>
          <cell r="O162">
            <v>6.4049836526259892E-3</v>
          </cell>
          <cell r="P162">
            <v>1.2096329648982298E-2</v>
          </cell>
        </row>
        <row r="163">
          <cell r="B163" t="str">
            <v>EHYD-RUNS10</v>
          </cell>
          <cell r="C163" t="str">
            <v>VAR_fin</v>
          </cell>
          <cell r="D163" t="str">
            <v>HYDR</v>
          </cell>
          <cell r="F163">
            <v>2.6730713356757419E-3</v>
          </cell>
          <cell r="G163">
            <v>5.8234655379603064E-3</v>
          </cell>
          <cell r="H163">
            <v>6.1235096407013904E-3</v>
          </cell>
          <cell r="I163">
            <v>6.1489977222981326E-3</v>
          </cell>
          <cell r="J163">
            <v>6.3711554315027128E-3</v>
          </cell>
          <cell r="K163">
            <v>6.2860230836095298E-3</v>
          </cell>
          <cell r="L163">
            <v>6.134817023435565E-3</v>
          </cell>
          <cell r="M163">
            <v>6.3411858345776466E-3</v>
          </cell>
          <cell r="N163">
            <v>6.2731898225695144E-3</v>
          </cell>
          <cell r="O163">
            <v>6.4049836526259892E-3</v>
          </cell>
          <cell r="P163">
            <v>1.2096329648982298E-2</v>
          </cell>
        </row>
        <row r="164">
          <cell r="B164" t="str">
            <v>EHYD-RUNS10</v>
          </cell>
          <cell r="C164" t="str">
            <v>VAR_ncap</v>
          </cell>
          <cell r="D164" t="str">
            <v>-</v>
          </cell>
          <cell r="F164">
            <v>2.4066964651447799E-4</v>
          </cell>
          <cell r="G164">
            <v>2.82660643070259E-4</v>
          </cell>
          <cell r="H164">
            <v>3.91197730323261E-6</v>
          </cell>
          <cell r="I164">
            <v>6.8705371081096804E-7</v>
          </cell>
          <cell r="J164">
            <v>4.1847343273271301E-7</v>
          </cell>
          <cell r="K164">
            <v>2.3149771574621999E-6</v>
          </cell>
          <cell r="L164">
            <v>3.6411397069792201E-6</v>
          </cell>
          <cell r="M164">
            <v>4.4046581363565299E-7</v>
          </cell>
          <cell r="N164">
            <v>4.2237862537400401E-6</v>
          </cell>
          <cell r="O164">
            <v>3.1078682692839902E-6</v>
          </cell>
          <cell r="P164">
            <v>4.8087587291359202E-4</v>
          </cell>
        </row>
        <row r="165">
          <cell r="B165" t="str">
            <v>EHYD-RUNS10</v>
          </cell>
          <cell r="C165" t="str">
            <v>VAR_cap</v>
          </cell>
          <cell r="D165" t="str">
            <v>-</v>
          </cell>
          <cell r="F165">
            <v>2.4066964651447799E-4</v>
          </cell>
          <cell r="G165">
            <v>5.2333028958473696E-4</v>
          </cell>
          <cell r="H165">
            <v>5.2724226688796998E-4</v>
          </cell>
          <cell r="I165">
            <v>5.2792932059878104E-4</v>
          </cell>
          <cell r="J165">
            <v>5.2834779403151304E-4</v>
          </cell>
          <cell r="K165">
            <v>5.3066277118897596E-4</v>
          </cell>
          <cell r="L165">
            <v>5.3430391089595499E-4</v>
          </cell>
          <cell r="M165">
            <v>5.3474437670959101E-4</v>
          </cell>
          <cell r="N165">
            <v>5.38968162963331E-4</v>
          </cell>
          <cell r="O165">
            <v>5.4207603123261497E-4</v>
          </cell>
          <cell r="P165">
            <v>1.02295190414621E-3</v>
          </cell>
        </row>
        <row r="166">
          <cell r="B166" t="str">
            <v>SUP_WSTBIO</v>
          </cell>
          <cell r="C166" t="str">
            <v>VAR_fout</v>
          </cell>
          <cell r="D166" t="str">
            <v>ELC35</v>
          </cell>
          <cell r="E166">
            <v>0.11258824107113895</v>
          </cell>
          <cell r="F166">
            <v>0.11535954070210881</v>
          </cell>
          <cell r="G166">
            <v>0.11117731028775454</v>
          </cell>
          <cell r="H166">
            <v>0.11497116957577348</v>
          </cell>
          <cell r="I166">
            <v>0.11472776835488951</v>
          </cell>
          <cell r="J166">
            <v>0.1114960268274296</v>
          </cell>
          <cell r="K166">
            <v>0.10828103049865591</v>
          </cell>
          <cell r="L166">
            <v>0.10506745805643283</v>
          </cell>
          <cell r="M166">
            <v>0.10506499240259316</v>
          </cell>
          <cell r="N166">
            <v>0.10506278278011397</v>
          </cell>
          <cell r="O166">
            <v>0.1050618667363253</v>
          </cell>
          <cell r="P166">
            <v>0.10504407791349277</v>
          </cell>
        </row>
        <row r="167">
          <cell r="B167" t="str">
            <v>SUP_WSTBIO</v>
          </cell>
          <cell r="C167" t="str">
            <v>VAR_fout</v>
          </cell>
          <cell r="D167" t="str">
            <v>BIO</v>
          </cell>
          <cell r="E167">
            <v>5.6294120535569423</v>
          </cell>
          <cell r="F167">
            <v>5.7679770351054431</v>
          </cell>
          <cell r="G167">
            <v>5.558865514387727</v>
          </cell>
          <cell r="H167">
            <v>5.748558478788671</v>
          </cell>
          <cell r="I167">
            <v>5.7363884177444762</v>
          </cell>
          <cell r="J167">
            <v>5.574801341371483</v>
          </cell>
          <cell r="K167">
            <v>5.4140515249327947</v>
          </cell>
          <cell r="L167">
            <v>5.2533729028216394</v>
          </cell>
          <cell r="M167">
            <v>5.2532496201296617</v>
          </cell>
          <cell r="N167">
            <v>5.2531391390056941</v>
          </cell>
          <cell r="O167">
            <v>5.2530933368162644</v>
          </cell>
          <cell r="P167">
            <v>5.2522038956746337</v>
          </cell>
        </row>
        <row r="168">
          <cell r="B168" t="str">
            <v>SUP_WSTBIO</v>
          </cell>
          <cell r="C168" t="str">
            <v>VAR_fin</v>
          </cell>
          <cell r="D168" t="str">
            <v>CWST</v>
          </cell>
          <cell r="E168">
            <v>9.6793719252301944</v>
          </cell>
          <cell r="F168">
            <v>9.9176245135041547</v>
          </cell>
          <cell r="G168">
            <v>9.558072190167243</v>
          </cell>
          <cell r="H168">
            <v>9.8842356929572031</v>
          </cell>
          <cell r="I168">
            <v>9.863310142281783</v>
          </cell>
          <cell r="J168">
            <v>9.5854727063924443</v>
          </cell>
          <cell r="K168">
            <v>9.3090748791558706</v>
          </cell>
          <cell r="L168">
            <v>9.0327994654801778</v>
          </cell>
          <cell r="M168">
            <v>9.032587489697228</v>
          </cell>
          <cell r="N168">
            <v>9.0323975252960746</v>
          </cell>
          <cell r="O168">
            <v>9.0323187717029416</v>
          </cell>
          <cell r="P168">
            <v>9.0307894411914056</v>
          </cell>
        </row>
        <row r="169">
          <cell r="B169" t="str">
            <v>SUP_WSTBIO</v>
          </cell>
          <cell r="C169" t="str">
            <v>VAR_ncap</v>
          </cell>
          <cell r="D169" t="str">
            <v>-</v>
          </cell>
          <cell r="E169">
            <v>4.0999106194101803E-3</v>
          </cell>
          <cell r="F169">
            <v>5.2325160484452699E-3</v>
          </cell>
          <cell r="G169">
            <v>2.5992535831200802E-6</v>
          </cell>
          <cell r="H169">
            <v>7.2848870801447405E-2</v>
          </cell>
          <cell r="I169">
            <v>0.116853235309266</v>
          </cell>
          <cell r="J169">
            <v>1.5982805242755801E-2</v>
          </cell>
          <cell r="K169">
            <v>2.1939640638420799E-2</v>
          </cell>
          <cell r="L169">
            <v>4.36866843040924E-2</v>
          </cell>
          <cell r="M169">
            <v>8.3493839890838695E-2</v>
          </cell>
          <cell r="N169">
            <v>4.9333098801320197E-2</v>
          </cell>
          <cell r="O169">
            <v>2.1937320629829601E-2</v>
          </cell>
          <cell r="P169">
            <v>4.3656111746943498E-2</v>
          </cell>
        </row>
        <row r="170">
          <cell r="B170" t="str">
            <v>SUP_WSTBIO</v>
          </cell>
          <cell r="C170" t="str">
            <v>VAR_cap</v>
          </cell>
          <cell r="D170" t="str">
            <v>-</v>
          </cell>
          <cell r="E170">
            <v>0.21266994600033948</v>
          </cell>
          <cell r="F170">
            <v>0.21790175540982193</v>
          </cell>
          <cell r="G170">
            <v>0.21790073147155467</v>
          </cell>
          <cell r="H170">
            <v>0.2171656376079438</v>
          </cell>
          <cell r="I170">
            <v>0.21670616843395082</v>
          </cell>
          <cell r="J170">
            <v>0.21060183973918886</v>
          </cell>
          <cell r="K170">
            <v>0.20452904958736129</v>
          </cell>
          <cell r="L170">
            <v>0.19846003718038899</v>
          </cell>
          <cell r="M170">
            <v>0.19845437494292495</v>
          </cell>
          <cell r="N170">
            <v>0.19845031370100108</v>
          </cell>
          <cell r="O170">
            <v>0.19844803095202213</v>
          </cell>
          <cell r="P170">
            <v>0.19841663184756519</v>
          </cell>
        </row>
        <row r="171">
          <cell r="B171" t="str">
            <v>ITOT-CHPNGACCS</v>
          </cell>
          <cell r="C171" t="str">
            <v>VAR_fout</v>
          </cell>
          <cell r="D171" t="str">
            <v>CO2_I</v>
          </cell>
          <cell r="J171">
            <v>2.4826217770655301E-2</v>
          </cell>
          <cell r="K171">
            <v>3.0022378252855499E-2</v>
          </cell>
          <cell r="L171">
            <v>6.5880738708730499E-2</v>
          </cell>
          <cell r="M171">
            <v>3.9742946053117102E-2</v>
          </cell>
          <cell r="N171">
            <v>7.0602289209132099E-2</v>
          </cell>
          <cell r="O171">
            <v>6.7359106416655601E-2</v>
          </cell>
          <cell r="P171">
            <v>0.13908279911772101</v>
          </cell>
        </row>
        <row r="172">
          <cell r="B172" t="str">
            <v>ITOT-CHPNGACCS</v>
          </cell>
          <cell r="C172" t="str">
            <v>VAR_fin</v>
          </cell>
          <cell r="D172" t="str">
            <v>INGA</v>
          </cell>
          <cell r="J172">
            <v>4.4018116614636998E-4</v>
          </cell>
          <cell r="K172">
            <v>5.3231167114991998E-4</v>
          </cell>
          <cell r="L172">
            <v>1.1680982040555056E-3</v>
          </cell>
          <cell r="M172">
            <v>7.0466216406235972E-4</v>
          </cell>
          <cell r="N172">
            <v>1.2518136384597886E-3</v>
          </cell>
          <cell r="O172">
            <v>1.1943103974584354E-3</v>
          </cell>
          <cell r="P172">
            <v>2.4660070765553416E-3</v>
          </cell>
        </row>
        <row r="173">
          <cell r="B173" t="str">
            <v>SCOM-ESOLPV</v>
          </cell>
          <cell r="C173" t="str">
            <v>VAR_fout</v>
          </cell>
          <cell r="D173" t="str">
            <v>SCOM_SOL_ELC</v>
          </cell>
          <cell r="E173">
            <v>2.8396236857719668</v>
          </cell>
          <cell r="F173">
            <v>3.2944551717191319</v>
          </cell>
          <cell r="G173">
            <v>3.936082241519649</v>
          </cell>
          <cell r="H173">
            <v>4.4091182841702299</v>
          </cell>
          <cell r="I173">
            <v>4.6340596632932662</v>
          </cell>
          <cell r="J173">
            <v>4.8704438198961197</v>
          </cell>
          <cell r="K173">
            <v>5.1188858085131592</v>
          </cell>
          <cell r="L173">
            <v>5.3800016611761068</v>
          </cell>
          <cell r="M173">
            <v>5.6544373120466735</v>
          </cell>
          <cell r="N173">
            <v>5.9428740973436582</v>
          </cell>
          <cell r="O173">
            <v>6.2460262368681594</v>
          </cell>
          <cell r="P173">
            <v>6.5646661813973433</v>
          </cell>
        </row>
        <row r="174">
          <cell r="B174" t="str">
            <v>SCOM-ESOLPV</v>
          </cell>
          <cell r="C174" t="str">
            <v>VAR_fin</v>
          </cell>
          <cell r="D174" t="str">
            <v>SOL</v>
          </cell>
          <cell r="E174">
            <v>2.8396236857719668</v>
          </cell>
          <cell r="F174">
            <v>3.2944551717191319</v>
          </cell>
          <cell r="G174">
            <v>3.936082241519649</v>
          </cell>
          <cell r="H174">
            <v>4.4091182841702299</v>
          </cell>
          <cell r="I174">
            <v>4.6340596632932662</v>
          </cell>
          <cell r="J174">
            <v>4.8704438198961197</v>
          </cell>
          <cell r="K174">
            <v>5.1188858085131592</v>
          </cell>
          <cell r="L174">
            <v>5.3800016611761068</v>
          </cell>
          <cell r="M174">
            <v>5.6544373120466735</v>
          </cell>
          <cell r="N174">
            <v>5.9428740973436582</v>
          </cell>
          <cell r="O174">
            <v>6.2460262368681594</v>
          </cell>
          <cell r="P174">
            <v>6.5646661813973433</v>
          </cell>
        </row>
        <row r="175">
          <cell r="B175" t="str">
            <v>SCOM-ESOLPV</v>
          </cell>
          <cell r="C175" t="str">
            <v>VAR_fin</v>
          </cell>
          <cell r="D175" t="str">
            <v>SOLPVC</v>
          </cell>
          <cell r="E175">
            <v>2.8396236857719699</v>
          </cell>
          <cell r="F175">
            <v>3.2944551717191302</v>
          </cell>
          <cell r="G175">
            <v>3.9360822415196499</v>
          </cell>
          <cell r="H175">
            <v>4.4091182841702299</v>
          </cell>
          <cell r="I175">
            <v>4.6340596632932698</v>
          </cell>
          <cell r="J175">
            <v>4.8704438198961197</v>
          </cell>
          <cell r="K175">
            <v>5.1188858085131601</v>
          </cell>
          <cell r="L175">
            <v>5.3800016611761103</v>
          </cell>
          <cell r="M175">
            <v>5.65443731204667</v>
          </cell>
          <cell r="N175">
            <v>5.94287409734366</v>
          </cell>
          <cell r="O175">
            <v>6.2460262368681603</v>
          </cell>
          <cell r="P175">
            <v>6.5646661813973397</v>
          </cell>
        </row>
        <row r="176">
          <cell r="B176" t="str">
            <v>SCOM-ESOLPV</v>
          </cell>
          <cell r="C176" t="str">
            <v>VAR_ncap</v>
          </cell>
          <cell r="D176" t="str">
            <v>-</v>
          </cell>
          <cell r="F176">
            <v>4.5679684994678203E-8</v>
          </cell>
          <cell r="G176">
            <v>6.0786975694691299E-6</v>
          </cell>
          <cell r="H176">
            <v>9.5894917393199506E-5</v>
          </cell>
          <cell r="I176">
            <v>0.52247606768285804</v>
          </cell>
          <cell r="J176">
            <v>0.42576714128673698</v>
          </cell>
          <cell r="K176">
            <v>0.31803910650115602</v>
          </cell>
          <cell r="L176">
            <v>6.4663397135570497E-2</v>
          </cell>
          <cell r="M176">
            <v>0.48817715223536101</v>
          </cell>
          <cell r="N176">
            <v>0.59931372071960098</v>
          </cell>
          <cell r="O176">
            <v>0.39303518845540603</v>
          </cell>
          <cell r="P176">
            <v>0.14349097020050799</v>
          </cell>
        </row>
        <row r="177">
          <cell r="B177" t="str">
            <v>SCOM-ESOLPV</v>
          </cell>
          <cell r="C177" t="str">
            <v>VAR_cap</v>
          </cell>
          <cell r="D177" t="str">
            <v>-</v>
          </cell>
          <cell r="E177">
            <v>0.90292899999999998</v>
          </cell>
          <cell r="F177">
            <v>1.123101307247695</v>
          </cell>
          <cell r="G177">
            <v>1.1752351243772545</v>
          </cell>
          <cell r="H177">
            <v>1.0907611975353277</v>
          </cell>
          <cell r="I177">
            <v>1.146408907842055</v>
          </cell>
          <cell r="J177">
            <v>1.2048874185924709</v>
          </cell>
          <cell r="K177">
            <v>1.2663488870571</v>
          </cell>
          <cell r="L177">
            <v>1.33094571260632</v>
          </cell>
          <cell r="M177">
            <v>1.3988376912531499</v>
          </cell>
          <cell r="N177">
            <v>1.4701933765916899</v>
          </cell>
          <cell r="O177">
            <v>1.54518945854594</v>
          </cell>
          <cell r="P177">
            <v>1.62401703161088</v>
          </cell>
        </row>
        <row r="178">
          <cell r="B178" t="str">
            <v>ENUC_SMR_BMGL_I</v>
          </cell>
          <cell r="C178" t="str">
            <v>VAR_fout</v>
          </cell>
          <cell r="D178" t="str">
            <v>LTH</v>
          </cell>
          <cell r="J178"/>
          <cell r="K178"/>
          <cell r="L178"/>
          <cell r="M178">
            <v>0.19375716999018597</v>
          </cell>
          <cell r="N178">
            <v>0.27525164962480797</v>
          </cell>
          <cell r="O178">
            <v>0.32465212668586446</v>
          </cell>
          <cell r="P178">
            <v>0.35320749777939903</v>
          </cell>
        </row>
        <row r="179">
          <cell r="B179" t="str">
            <v>ENUC_SMR_BMGL_I</v>
          </cell>
          <cell r="C179" t="str">
            <v>VAR_fout</v>
          </cell>
          <cell r="D179" t="str">
            <v>ELC</v>
          </cell>
          <cell r="J179"/>
          <cell r="K179"/>
          <cell r="L179"/>
          <cell r="M179">
            <v>0.29895867755317784</v>
          </cell>
          <cell r="N179">
            <v>0.62446265614892427</v>
          </cell>
          <cell r="O179">
            <v>0.72703216534478943</v>
          </cell>
          <cell r="P179">
            <v>0.98936294279640646</v>
          </cell>
        </row>
        <row r="180">
          <cell r="B180" t="str">
            <v>ENUC_SMR_BMGL_I</v>
          </cell>
          <cell r="C180" t="str">
            <v>VAR_fin</v>
          </cell>
          <cell r="D180" t="str">
            <v>URN</v>
          </cell>
          <cell r="M180">
            <v>0.98776731706661436</v>
          </cell>
          <cell r="N180">
            <v>2.0056785163110931</v>
          </cell>
          <cell r="O180">
            <v>2.3369789801937024</v>
          </cell>
          <cell r="P180">
            <v>3.1408305310196876</v>
          </cell>
        </row>
        <row r="181">
          <cell r="B181" t="str">
            <v>ENUC_SMR_BMGL_I</v>
          </cell>
          <cell r="C181" t="str">
            <v>VAR_ncap</v>
          </cell>
          <cell r="D181" t="str">
            <v>-</v>
          </cell>
          <cell r="L181">
            <v>9.7225186725810996E-3</v>
          </cell>
          <cell r="M181">
            <v>1.49541585149133E-2</v>
          </cell>
          <cell r="N181">
            <v>1.48859310100251E-3</v>
          </cell>
          <cell r="O181">
            <v>1.2768197111323499E-2</v>
          </cell>
        </row>
        <row r="182">
          <cell r="B182" t="str">
            <v>ENUC_SMR_BMGL_I</v>
          </cell>
          <cell r="C182" t="str">
            <v>VAR_cap</v>
          </cell>
          <cell r="D182" t="str">
            <v>-</v>
          </cell>
          <cell r="J182"/>
          <cell r="K182"/>
          <cell r="L182"/>
          <cell r="M182">
            <v>1.0783395330016699E-2</v>
          </cell>
          <cell r="N182">
            <v>2.4676677187494299E-2</v>
          </cell>
          <cell r="O182">
            <v>2.7900468687131998E-2</v>
          </cell>
          <cell r="P182">
            <v>3.8933467399820301E-2</v>
          </cell>
        </row>
        <row r="183">
          <cell r="B183" t="str">
            <v>D-SCOM_LTH</v>
          </cell>
          <cell r="C183" t="str">
            <v>VAR_fout</v>
          </cell>
          <cell r="D183" t="str">
            <v>SCOM_LTH_DH</v>
          </cell>
          <cell r="E183">
            <v>5.6100026608852298</v>
          </cell>
          <cell r="F183">
            <v>6.0767054133321565</v>
          </cell>
          <cell r="G183">
            <v>6.0767070523781435</v>
          </cell>
          <cell r="H183">
            <v>6.076708858999794</v>
          </cell>
          <cell r="I183">
            <v>6.0767099739621644</v>
          </cell>
          <cell r="J183">
            <v>6.0767137207813953</v>
          </cell>
          <cell r="K183">
            <v>6.0767204940468291</v>
          </cell>
          <cell r="L183">
            <v>6.2374196225871437</v>
          </cell>
          <cell r="M183">
            <v>9.0346689975533234</v>
          </cell>
          <cell r="N183">
            <v>9.0346830743177371</v>
          </cell>
          <cell r="O183">
            <v>9.0347020141436545</v>
          </cell>
          <cell r="P183">
            <v>9.0347140938251442</v>
          </cell>
        </row>
        <row r="184">
          <cell r="B184" t="str">
            <v>D-SCOM_LTH</v>
          </cell>
          <cell r="C184" t="str">
            <v>VAR_fin</v>
          </cell>
          <cell r="D184" t="str">
            <v>LTH</v>
          </cell>
          <cell r="E184">
            <v>6.0987786264171024</v>
          </cell>
          <cell r="F184">
            <v>6.6044070548708174</v>
          </cell>
          <cell r="G184">
            <v>6.6018062844969618</v>
          </cell>
          <cell r="H184">
            <v>6.5974752147778553</v>
          </cell>
          <cell r="I184">
            <v>6.5931490761993476</v>
          </cell>
          <cell r="J184">
            <v>6.5888314626716085</v>
          </cell>
          <cell r="K184">
            <v>6.5845227850048866</v>
          </cell>
          <cell r="L184">
            <v>6.7542264074724647</v>
          </cell>
          <cell r="M184">
            <v>9.7832442930521868</v>
          </cell>
          <cell r="N184">
            <v>9.7832595361590737</v>
          </cell>
          <cell r="O184">
            <v>9.7832800452606019</v>
          </cell>
          <cell r="P184">
            <v>9.7832931258145184</v>
          </cell>
        </row>
        <row r="185">
          <cell r="B185" t="str">
            <v>D-SCOM_LTH</v>
          </cell>
          <cell r="C185" t="str">
            <v>VAR_ncap</v>
          </cell>
          <cell r="D185" t="str">
            <v>-</v>
          </cell>
          <cell r="E185">
            <v>0.84969997176979595</v>
          </cell>
          <cell r="F185">
            <v>8.8336950458610805E-8</v>
          </cell>
          <cell r="G185">
            <v>7.5710802355682203E-8</v>
          </cell>
          <cell r="H185">
            <v>1.06842862005183E-7</v>
          </cell>
          <cell r="I185">
            <v>1.07024230847102E-7</v>
          </cell>
          <cell r="J185">
            <v>1.3088180007282099E-7</v>
          </cell>
          <cell r="K185">
            <v>1.7384217125254199E-7</v>
          </cell>
          <cell r="L185">
            <v>2.5853900398828101E-7</v>
          </cell>
          <cell r="M185">
            <v>3.1990050032572299E-7</v>
          </cell>
          <cell r="N185">
            <v>5.7214820841230097E-7</v>
          </cell>
          <cell r="O185">
            <v>5.8805245685625803E-7</v>
          </cell>
          <cell r="P185">
            <v>3.2201550301609801E-6</v>
          </cell>
        </row>
        <row r="186">
          <cell r="B186" t="str">
            <v>D-SCOM_LTH</v>
          </cell>
          <cell r="C186" t="str">
            <v>VAR_cap</v>
          </cell>
          <cell r="D186" t="str">
            <v>-</v>
          </cell>
          <cell r="E186">
            <v>0.84969997176979595</v>
          </cell>
          <cell r="F186">
            <v>0.84970006010674604</v>
          </cell>
          <cell r="G186">
            <v>0.849700135817549</v>
          </cell>
          <cell r="H186">
            <v>0.849700242660411</v>
          </cell>
          <cell r="I186">
            <v>0.84970034968464103</v>
          </cell>
          <cell r="J186">
            <v>0.84970048056644198</v>
          </cell>
          <cell r="K186">
            <v>0.84970065440861298</v>
          </cell>
          <cell r="L186">
            <v>0.84970091294761696</v>
          </cell>
          <cell r="M186">
            <v>0.84970123284811705</v>
          </cell>
          <cell r="N186">
            <v>0.84970180499632497</v>
          </cell>
          <cell r="O186">
            <v>0.84970239304878203</v>
          </cell>
          <cell r="P186">
            <v>0.84970561320381199</v>
          </cell>
        </row>
        <row r="187">
          <cell r="B187" t="str">
            <v>EHYD-RUNS15</v>
          </cell>
          <cell r="C187" t="str">
            <v>VAR_fout</v>
          </cell>
          <cell r="D187" t="str">
            <v>ELC35</v>
          </cell>
          <cell r="F187">
            <v>8.1884661227728359E-4</v>
          </cell>
          <cell r="G187">
            <v>4.9887269636950653E-3</v>
          </cell>
          <cell r="H187">
            <v>4.9217144274470957E-3</v>
          </cell>
          <cell r="I187">
            <v>4.6283051976426992E-3</v>
          </cell>
          <cell r="J187">
            <v>4.7849734408379899E-3</v>
          </cell>
          <cell r="K187">
            <v>5.4108075157539301E-3</v>
          </cell>
          <cell r="L187">
            <v>5.244288802360335E-3</v>
          </cell>
          <cell r="M187">
            <v>5.2277348416490997E-3</v>
          </cell>
          <cell r="N187">
            <v>5.0491527529131202E-3</v>
          </cell>
          <cell r="O187">
            <v>4.9937055561524932E-3</v>
          </cell>
          <cell r="P187">
            <v>5.7260761477547833E-3</v>
          </cell>
        </row>
        <row r="188">
          <cell r="B188" t="str">
            <v>EHYD-RUNS15</v>
          </cell>
          <cell r="C188" t="str">
            <v>VAR_fin</v>
          </cell>
          <cell r="D188" t="str">
            <v>HYDR</v>
          </cell>
          <cell r="F188">
            <v>8.1884661227728359E-4</v>
          </cell>
          <cell r="G188">
            <v>4.9887269636950653E-3</v>
          </cell>
          <cell r="H188">
            <v>4.9217144274470957E-3</v>
          </cell>
          <cell r="I188">
            <v>4.6283051976426992E-3</v>
          </cell>
          <cell r="J188">
            <v>4.7849734408379899E-3</v>
          </cell>
          <cell r="K188">
            <v>5.4108075157539301E-3</v>
          </cell>
          <cell r="L188">
            <v>5.244288802360335E-3</v>
          </cell>
          <cell r="M188">
            <v>5.2277348416490997E-3</v>
          </cell>
          <cell r="N188">
            <v>5.0491527529131202E-3</v>
          </cell>
          <cell r="O188">
            <v>4.9937055561524932E-3</v>
          </cell>
          <cell r="P188">
            <v>5.7260761477547833E-3</v>
          </cell>
        </row>
        <row r="189">
          <cell r="B189" t="str">
            <v>EHYD-RUNS15</v>
          </cell>
          <cell r="C189" t="str">
            <v>VAR_ncap</v>
          </cell>
          <cell r="D189" t="str">
            <v>-</v>
          </cell>
          <cell r="F189">
            <v>7.0554274123181405E-5</v>
          </cell>
          <cell r="G189">
            <v>2.9161590540108002E-4</v>
          </cell>
          <cell r="H189">
            <v>5.4320267435134398E-7</v>
          </cell>
          <cell r="I189">
            <v>1.55200175661472E-7</v>
          </cell>
          <cell r="J189">
            <v>9.9639223986686497E-8</v>
          </cell>
          <cell r="K189">
            <v>1.5616722322752601E-7</v>
          </cell>
          <cell r="L189">
            <v>4.56675889688647E-7</v>
          </cell>
          <cell r="M189">
            <v>9.5228107862371895E-8</v>
          </cell>
          <cell r="N189">
            <v>7.6187308288425702E-7</v>
          </cell>
          <cell r="O189">
            <v>3.7157054229709198E-7</v>
          </cell>
          <cell r="P189">
            <v>8.2130596171078001E-5</v>
          </cell>
        </row>
        <row r="190">
          <cell r="B190" t="str">
            <v>EHYD-RUNS15</v>
          </cell>
          <cell r="C190" t="str">
            <v>VAR_cap</v>
          </cell>
          <cell r="D190" t="str">
            <v>-</v>
          </cell>
          <cell r="F190">
            <v>7.0554274123181405E-5</v>
          </cell>
          <cell r="G190">
            <v>3.62170179524261E-4</v>
          </cell>
          <cell r="H190">
            <v>3.62713382198613E-4</v>
          </cell>
          <cell r="I190">
            <v>3.6286858237427399E-4</v>
          </cell>
          <cell r="J190">
            <v>3.6296822159826098E-4</v>
          </cell>
          <cell r="K190">
            <v>3.6312438882148802E-4</v>
          </cell>
          <cell r="L190">
            <v>3.6358106471117698E-4</v>
          </cell>
          <cell r="M190">
            <v>3.6367629281903899E-4</v>
          </cell>
          <cell r="N190">
            <v>3.64438165901924E-4</v>
          </cell>
          <cell r="O190">
            <v>3.6480973644422099E-4</v>
          </cell>
          <cell r="P190">
            <v>4.4694033261529902E-4</v>
          </cell>
        </row>
        <row r="191">
          <cell r="B191" t="str">
            <v>EHYD-RUN10</v>
          </cell>
          <cell r="C191" t="str">
            <v>VAR_fout</v>
          </cell>
          <cell r="D191" t="str">
            <v>ELC13</v>
          </cell>
          <cell r="F191">
            <v>2.6991731970707031E-3</v>
          </cell>
          <cell r="G191">
            <v>7.0298190338687928E-3</v>
          </cell>
          <cell r="H191">
            <v>7.4280238321193948E-3</v>
          </cell>
          <cell r="I191">
            <v>7.3329596570229656E-3</v>
          </cell>
          <cell r="J191">
            <v>7.4092272433760485E-3</v>
          </cell>
          <cell r="K191">
            <v>7.2909086045929647E-3</v>
          </cell>
          <cell r="L191">
            <v>7.1044796710338764E-3</v>
          </cell>
          <cell r="M191">
            <v>7.2431311562652272E-3</v>
          </cell>
          <cell r="N191">
            <v>7.263636506137673E-3</v>
          </cell>
          <cell r="O191">
            <v>7.4380297137158448E-3</v>
          </cell>
          <cell r="P191">
            <v>1.4538475678709112E-2</v>
          </cell>
        </row>
        <row r="192">
          <cell r="B192" t="str">
            <v>EHYD-RUN10</v>
          </cell>
          <cell r="C192" t="str">
            <v>VAR_fin</v>
          </cell>
          <cell r="D192" t="str">
            <v>HYDR</v>
          </cell>
          <cell r="F192">
            <v>2.6991731970707031E-3</v>
          </cell>
          <cell r="G192">
            <v>7.0298190338687928E-3</v>
          </cell>
          <cell r="H192">
            <v>7.4280238321193948E-3</v>
          </cell>
          <cell r="I192">
            <v>7.3329596570229656E-3</v>
          </cell>
          <cell r="J192">
            <v>7.4092272433760485E-3</v>
          </cell>
          <cell r="K192">
            <v>7.2909086045929647E-3</v>
          </cell>
          <cell r="L192">
            <v>7.1044796710338764E-3</v>
          </cell>
          <cell r="M192">
            <v>7.2431311562652272E-3</v>
          </cell>
          <cell r="N192">
            <v>7.263636506137673E-3</v>
          </cell>
          <cell r="O192">
            <v>7.4380297137158448E-3</v>
          </cell>
          <cell r="P192">
            <v>1.4538475678709112E-2</v>
          </cell>
        </row>
        <row r="193">
          <cell r="B193" t="str">
            <v>EHYD-RUN10</v>
          </cell>
          <cell r="C193" t="str">
            <v>VAR_ncap</v>
          </cell>
          <cell r="D193" t="str">
            <v>-</v>
          </cell>
          <cell r="F193">
            <v>2.3091720806624701E-4</v>
          </cell>
          <cell r="G193">
            <v>3.5432949573549201E-4</v>
          </cell>
          <cell r="H193">
            <v>1.07923103024556E-5</v>
          </cell>
          <cell r="I193">
            <v>9.9837072104149194E-7</v>
          </cell>
          <cell r="J193">
            <v>1.3862589407604701E-6</v>
          </cell>
          <cell r="K193">
            <v>1.95848921023325E-6</v>
          </cell>
          <cell r="L193">
            <v>4.4675800550196998E-6</v>
          </cell>
          <cell r="M193">
            <v>1.5494740619049399E-6</v>
          </cell>
          <cell r="N193">
            <v>6.0659083940611401E-6</v>
          </cell>
          <cell r="O193">
            <v>4.69089605626234E-6</v>
          </cell>
          <cell r="P193">
            <v>5.9083649191945902E-4</v>
          </cell>
        </row>
        <row r="194">
          <cell r="B194" t="str">
            <v>EHYD-RUN10</v>
          </cell>
          <cell r="C194" t="str">
            <v>VAR_cap</v>
          </cell>
          <cell r="D194" t="str">
            <v>-</v>
          </cell>
          <cell r="F194">
            <v>2.3091720806624701E-4</v>
          </cell>
          <cell r="G194">
            <v>5.8524670380173899E-4</v>
          </cell>
          <cell r="H194">
            <v>5.9603901410419495E-4</v>
          </cell>
          <cell r="I194">
            <v>5.9703738482523702E-4</v>
          </cell>
          <cell r="J194">
            <v>5.9842364376599705E-4</v>
          </cell>
          <cell r="K194">
            <v>6.0038213297622996E-4</v>
          </cell>
          <cell r="L194">
            <v>6.0484971303125001E-4</v>
          </cell>
          <cell r="M194">
            <v>6.0639918709315497E-4</v>
          </cell>
          <cell r="N194">
            <v>6.1246509548721598E-4</v>
          </cell>
          <cell r="O194">
            <v>6.1715599154347795E-4</v>
          </cell>
          <cell r="P194">
            <v>1.20799248346294E-3</v>
          </cell>
        </row>
        <row r="195">
          <cell r="B195" t="str">
            <v>ITOT-CHPWOD</v>
          </cell>
          <cell r="C195" t="str">
            <v>VAR_fout</v>
          </cell>
          <cell r="D195" t="str">
            <v>ITOT_LTH_CHP</v>
          </cell>
          <cell r="E195">
            <v>0.6600287340514851</v>
          </cell>
          <cell r="F195">
            <v>1.8165354192327436</v>
          </cell>
          <cell r="G195">
            <v>3.4346768269072308</v>
          </cell>
          <cell r="H195">
            <v>4.0352600466565667</v>
          </cell>
          <cell r="I195">
            <v>5.3502230371533734</v>
          </cell>
          <cell r="J195">
            <v>6.301125527104821</v>
          </cell>
          <cell r="K195">
            <v>7.6300357674611288</v>
          </cell>
          <cell r="L195">
            <v>9.7356545781365948</v>
          </cell>
          <cell r="M195">
            <v>11.510256029832425</v>
          </cell>
          <cell r="N195">
            <v>11.534983871314473</v>
          </cell>
          <cell r="O195">
            <v>11.624380723066158</v>
          </cell>
          <cell r="P195">
            <v>11.783653802242029</v>
          </cell>
        </row>
        <row r="196">
          <cell r="B196" t="str">
            <v>ITOT-CHPWOD</v>
          </cell>
          <cell r="C196" t="str">
            <v>VAR_fout</v>
          </cell>
          <cell r="D196" t="str">
            <v>ITOT_KEV_WOD_ELC_CHP</v>
          </cell>
          <cell r="E196">
            <v>0.17258232803647602</v>
          </cell>
          <cell r="F196">
            <v>0.52160030669970447</v>
          </cell>
          <cell r="G196">
            <v>1.1564932747316949</v>
          </cell>
          <cell r="H196">
            <v>1.9075774766012825</v>
          </cell>
          <cell r="I196">
            <v>2.5291963448361345</v>
          </cell>
          <cell r="J196">
            <v>2.9787138855404578</v>
          </cell>
          <cell r="K196">
            <v>3.6069259991634364</v>
          </cell>
          <cell r="L196">
            <v>4.6023094369372934</v>
          </cell>
          <cell r="M196">
            <v>5.4412119413753137</v>
          </cell>
          <cell r="N196">
            <v>5.4529014664395525</v>
          </cell>
          <cell r="O196">
            <v>5.4951617963585315</v>
          </cell>
          <cell r="P196">
            <v>5.5704545246962214</v>
          </cell>
        </row>
        <row r="197">
          <cell r="B197" t="str">
            <v>ITOT-CHPWOD</v>
          </cell>
          <cell r="C197" t="str">
            <v>VAR_fin</v>
          </cell>
          <cell r="D197" t="str">
            <v>IWOD</v>
          </cell>
          <cell r="E197">
            <v>0.87461112251115314</v>
          </cell>
          <cell r="F197">
            <v>2.3098760404223047</v>
          </cell>
          <cell r="G197">
            <v>4.5387297404730029</v>
          </cell>
          <cell r="H197">
            <v>5.6377322634280818</v>
          </cell>
          <cell r="I197">
            <v>7.3158537424111794</v>
          </cell>
          <cell r="J197">
            <v>8.4372394728541451</v>
          </cell>
          <cell r="K197">
            <v>10.009748217836155</v>
          </cell>
          <cell r="L197">
            <v>12.519792393249395</v>
          </cell>
          <cell r="M197">
            <v>14.80029381493426</v>
          </cell>
          <cell r="N197">
            <v>14.833825220872468</v>
          </cell>
          <cell r="O197">
            <v>14.948335346977705</v>
          </cell>
          <cell r="P197">
            <v>15.155882251868274</v>
          </cell>
        </row>
        <row r="198">
          <cell r="B198" t="str">
            <v>ITOT-CHPWOD</v>
          </cell>
          <cell r="C198" t="str">
            <v>VAR_ncap</v>
          </cell>
          <cell r="D198" t="str">
            <v>-</v>
          </cell>
          <cell r="F198">
            <v>1.7607167642842401E-2</v>
          </cell>
          <cell r="G198">
            <v>2.34752461589516E-2</v>
          </cell>
          <cell r="H198">
            <v>2.7771614232570602E-2</v>
          </cell>
          <cell r="I198">
            <v>3.32393895105687E-2</v>
          </cell>
          <cell r="J198">
            <v>5.1973958915993497E-2</v>
          </cell>
          <cell r="K198">
            <v>5.5938516374546499E-2</v>
          </cell>
          <cell r="L198">
            <v>8.1150826604153195E-2</v>
          </cell>
          <cell r="M198">
            <v>8.6592630342498103E-2</v>
          </cell>
          <cell r="N198">
            <v>5.87312359415589E-2</v>
          </cell>
          <cell r="O198">
            <v>9.4830178779824595E-2</v>
          </cell>
          <cell r="P198">
            <v>7.2796995543232101E-2</v>
          </cell>
        </row>
        <row r="199">
          <cell r="B199" t="str">
            <v>ITOT-CHPWOD</v>
          </cell>
          <cell r="C199" t="str">
            <v>VAR_cap</v>
          </cell>
          <cell r="D199" t="str">
            <v>-</v>
          </cell>
          <cell r="E199">
            <v>6.6323075203986708E-3</v>
          </cell>
          <cell r="F199">
            <v>1.9286033484207626E-2</v>
          </cell>
          <cell r="G199">
            <v>4.2761018831843654E-2</v>
          </cell>
          <cell r="H199">
            <v>7.0531959870925795E-2</v>
          </cell>
          <cell r="I199">
            <v>9.3518217843182927E-2</v>
          </cell>
          <cell r="J199">
            <v>0.11262999545852857</v>
          </cell>
          <cell r="K199">
            <v>0.14115129271872917</v>
          </cell>
          <cell r="L199">
            <v>0.1890622913287511</v>
          </cell>
          <cell r="M199">
            <v>0.2242552220211787</v>
          </cell>
          <cell r="N199">
            <v>0.22647359710167789</v>
          </cell>
          <cell r="O199">
            <v>0.22707493081374333</v>
          </cell>
          <cell r="P199">
            <v>0.22635716815921905</v>
          </cell>
        </row>
        <row r="200">
          <cell r="B200" t="str">
            <v>EHYD-RUN15</v>
          </cell>
          <cell r="C200" t="str">
            <v>VAR_fout</v>
          </cell>
          <cell r="D200" t="str">
            <v>ELC13</v>
          </cell>
          <cell r="F200">
            <v>1.2791918029154048E-3</v>
          </cell>
          <cell r="G200">
            <v>1.3090566610467513E-3</v>
          </cell>
          <cell r="H200">
            <v>4.0998790264607518E-3</v>
          </cell>
          <cell r="I200">
            <v>5.3392976420070307E-3</v>
          </cell>
          <cell r="J200">
            <v>5.4291768184176808E-3</v>
          </cell>
          <cell r="K200">
            <v>5.7040809543683641E-3</v>
          </cell>
          <cell r="L200">
            <v>5.7090982083613092E-3</v>
          </cell>
          <cell r="M200">
            <v>5.708782188042192E-3</v>
          </cell>
          <cell r="N200">
            <v>5.7146494735735159E-3</v>
          </cell>
          <cell r="O200">
            <v>5.8091742521341957E-3</v>
          </cell>
          <cell r="P200">
            <v>6.1313983575317184E-3</v>
          </cell>
        </row>
        <row r="201">
          <cell r="B201" t="str">
            <v>EHYD-RUN15</v>
          </cell>
          <cell r="C201" t="str">
            <v>VAR_fin</v>
          </cell>
          <cell r="D201" t="str">
            <v>HYDR</v>
          </cell>
          <cell r="F201">
            <v>1.2791918029154048E-3</v>
          </cell>
          <cell r="G201">
            <v>1.3090566610467513E-3</v>
          </cell>
          <cell r="H201">
            <v>4.0998790264607518E-3</v>
          </cell>
          <cell r="I201">
            <v>5.3392976420070307E-3</v>
          </cell>
          <cell r="J201">
            <v>5.4291768184176808E-3</v>
          </cell>
          <cell r="K201">
            <v>5.7040809543683641E-3</v>
          </cell>
          <cell r="L201">
            <v>5.7090982083613092E-3</v>
          </cell>
          <cell r="M201">
            <v>5.708782188042192E-3</v>
          </cell>
          <cell r="N201">
            <v>5.7146494735735159E-3</v>
          </cell>
          <cell r="O201">
            <v>5.8091742521341957E-3</v>
          </cell>
          <cell r="P201">
            <v>6.1313983575317184E-3</v>
          </cell>
        </row>
        <row r="202">
          <cell r="B202" t="str">
            <v>EHYD-RUN15</v>
          </cell>
          <cell r="C202" t="str">
            <v>VAR_ncap</v>
          </cell>
          <cell r="D202" t="str">
            <v>-</v>
          </cell>
          <cell r="F202">
            <v>1.0880427721077199E-4</v>
          </cell>
          <cell r="G202">
            <v>2.9650293409187999E-4</v>
          </cell>
          <cell r="H202">
            <v>2.79473821105914E-7</v>
          </cell>
          <cell r="I202">
            <v>3.5523473511177898E-7</v>
          </cell>
          <cell r="J202">
            <v>2.6773452363848499E-7</v>
          </cell>
          <cell r="K202">
            <v>5.16429708446401E-7</v>
          </cell>
          <cell r="L202">
            <v>2.0696029606672699E-7</v>
          </cell>
          <cell r="M202">
            <v>7.9553766600837598E-7</v>
          </cell>
          <cell r="N202">
            <v>7.2978531971307097E-7</v>
          </cell>
          <cell r="O202">
            <v>5.98255246935901E-5</v>
          </cell>
        </row>
        <row r="203">
          <cell r="B203" t="str">
            <v>EHYD-RUN15</v>
          </cell>
          <cell r="C203" t="str">
            <v>VAR_cap</v>
          </cell>
          <cell r="D203" t="str">
            <v>-</v>
          </cell>
          <cell r="F203">
            <v>1.0880427721077199E-4</v>
          </cell>
          <cell r="G203">
            <v>1.0880427721077199E-4</v>
          </cell>
          <cell r="H203">
            <v>3.1537561748427401E-4</v>
          </cell>
          <cell r="I203">
            <v>4.0558668512375698E-4</v>
          </cell>
          <cell r="J203">
            <v>4.0586732165227201E-4</v>
          </cell>
          <cell r="K203">
            <v>4.0629050143774703E-4</v>
          </cell>
          <cell r="L203">
            <v>4.0672608409095398E-4</v>
          </cell>
          <cell r="M203">
            <v>4.0708366475359601E-4</v>
          </cell>
          <cell r="N203">
            <v>4.0772858205302898E-4</v>
          </cell>
          <cell r="O203">
            <v>4.1769479047486599E-4</v>
          </cell>
          <cell r="P203">
            <v>4.6828389206633199E-4</v>
          </cell>
        </row>
        <row r="204">
          <cell r="B204" t="str">
            <v>SCOM-SWHSTG-CHPWOD</v>
          </cell>
          <cell r="C204" t="str">
            <v>VAR_fout</v>
          </cell>
          <cell r="D204" t="str">
            <v>AUX_SCOM-CHPWOD_OUT</v>
          </cell>
          <cell r="E204">
            <v>3.0947726442219534E-6</v>
          </cell>
          <cell r="F204">
            <v>6.2761123522276179E-6</v>
          </cell>
          <cell r="G204">
            <v>6.410600476885432E-6</v>
          </cell>
          <cell r="H204">
            <v>1.536547094608323E-2</v>
          </cell>
          <cell r="I204">
            <v>1.5174923284206172E-2</v>
          </cell>
          <cell r="J204">
            <v>1.8740046494475315E-2</v>
          </cell>
          <cell r="K204">
            <v>4.3756716463665732E-2</v>
          </cell>
          <cell r="L204">
            <v>9.7107772386127458E-2</v>
          </cell>
          <cell r="M204">
            <v>8.2633162159109375E-2</v>
          </cell>
          <cell r="N204">
            <v>0.12773581779274421</v>
          </cell>
          <cell r="O204">
            <v>0.10274378623367875</v>
          </cell>
          <cell r="P204">
            <v>0.21120414673305241</v>
          </cell>
        </row>
        <row r="205">
          <cell r="B205" t="str">
            <v>SCOM-SWHSTG-CHPWOD</v>
          </cell>
          <cell r="C205" t="str">
            <v>VAR_fout</v>
          </cell>
          <cell r="D205" t="str">
            <v>SCOM_LTH_CHPWOD</v>
          </cell>
          <cell r="E205">
            <v>3.0947726442219577E-6</v>
          </cell>
          <cell r="F205">
            <v>6.2812422524899794E-6</v>
          </cell>
          <cell r="G205">
            <v>6.4187877061024033E-6</v>
          </cell>
          <cell r="H205">
            <v>1.5365470946083204E-2</v>
          </cell>
          <cell r="I205">
            <v>1.5191803065389928E-2</v>
          </cell>
          <cell r="J205">
            <v>1.8740046494475301E-2</v>
          </cell>
          <cell r="K205">
            <v>4.3799489402535294E-2</v>
          </cell>
          <cell r="L205">
            <v>9.7107772386127458E-2</v>
          </cell>
          <cell r="M205">
            <v>8.2633162159109347E-2</v>
          </cell>
          <cell r="N205">
            <v>0.12773581779274421</v>
          </cell>
          <cell r="O205">
            <v>0.10274378623367873</v>
          </cell>
          <cell r="P205">
            <v>0.21120414673305235</v>
          </cell>
        </row>
        <row r="206">
          <cell r="B206" t="str">
            <v>SCOM-SWHSTG-CHPWOD</v>
          </cell>
          <cell r="C206" t="str">
            <v>VAR_fin</v>
          </cell>
          <cell r="D206" t="str">
            <v>AUX_SCOM-CHPWOD_IN</v>
          </cell>
          <cell r="E206">
            <v>3.0947726442219577E-6</v>
          </cell>
          <cell r="F206">
            <v>6.2812422524899794E-6</v>
          </cell>
          <cell r="G206">
            <v>6.4187877061024033E-6</v>
          </cell>
          <cell r="H206">
            <v>1.766146085756681E-2</v>
          </cell>
          <cell r="I206">
            <v>1.6879781183766658E-2</v>
          </cell>
          <cell r="J206">
            <v>2.0150587628468272E-2</v>
          </cell>
          <cell r="K206">
            <v>4.5624468127640885E-2</v>
          </cell>
          <cell r="L206">
            <v>9.8088658975885853E-2</v>
          </cell>
          <cell r="M206">
            <v>8.346784056475684E-2</v>
          </cell>
          <cell r="N206">
            <v>0.12902607857852941</v>
          </cell>
          <cell r="O206">
            <v>0.1037816022562414</v>
          </cell>
          <cell r="P206">
            <v>0.21333752195257907</v>
          </cell>
        </row>
        <row r="207">
          <cell r="B207" t="str">
            <v>SCOM-SWHSTG-CHPWOD</v>
          </cell>
          <cell r="C207" t="str">
            <v>VAR_fin</v>
          </cell>
          <cell r="D207" t="str">
            <v>SCOM_LTH_CHPWOD</v>
          </cell>
          <cell r="E207">
            <v>3.0947726442219577E-6</v>
          </cell>
          <cell r="F207">
            <v>6.2812422524899794E-6</v>
          </cell>
          <cell r="G207">
            <v>6.4187877061024033E-6</v>
          </cell>
          <cell r="H207">
            <v>1.766146085756681E-2</v>
          </cell>
          <cell r="I207">
            <v>1.6879781183766658E-2</v>
          </cell>
          <cell r="J207">
            <v>2.0150587628468272E-2</v>
          </cell>
          <cell r="K207">
            <v>4.5624468127640885E-2</v>
          </cell>
          <cell r="L207">
            <v>9.8088658975885853E-2</v>
          </cell>
          <cell r="M207">
            <v>8.346784056475684E-2</v>
          </cell>
          <cell r="N207">
            <v>0.12902607857852941</v>
          </cell>
          <cell r="O207">
            <v>0.1037816022562414</v>
          </cell>
          <cell r="P207">
            <v>0.21333752195257907</v>
          </cell>
        </row>
        <row r="208">
          <cell r="B208" t="str">
            <v>SCOM-SWHSTG-CHPWOD</v>
          </cell>
          <cell r="C208" t="str">
            <v>VAR_ncap</v>
          </cell>
          <cell r="D208" t="str">
            <v>-</v>
          </cell>
          <cell r="E208">
            <v>1.3497034308797601E-3</v>
          </cell>
          <cell r="F208">
            <v>4.26850832730675E-5</v>
          </cell>
          <cell r="G208">
            <v>1.01128660643956E-4</v>
          </cell>
          <cell r="H208">
            <v>1.12483203329264E-4</v>
          </cell>
          <cell r="I208">
            <v>1.50113373610596E-3</v>
          </cell>
          <cell r="J208">
            <v>1.05154330526722E-3</v>
          </cell>
          <cell r="K208">
            <v>2.8568714293721102E-4</v>
          </cell>
          <cell r="L208">
            <v>4.7391804083723697E-3</v>
          </cell>
          <cell r="M208">
            <v>7.4067656573708997E-5</v>
          </cell>
          <cell r="N208">
            <v>3.1912776744293901E-3</v>
          </cell>
          <cell r="O208">
            <v>2.3788642223780102E-3</v>
          </cell>
          <cell r="P208">
            <v>7.6241422074610999E-3</v>
          </cell>
        </row>
        <row r="209">
          <cell r="B209" t="str">
            <v>SCOM-SWHSTG-CHPWOD</v>
          </cell>
          <cell r="C209" t="str">
            <v>VAR_cap</v>
          </cell>
          <cell r="D209" t="str">
            <v>-</v>
          </cell>
          <cell r="E209">
            <v>1.3497034308797601E-3</v>
          </cell>
          <cell r="F209">
            <v>1.3870825949864067E-3</v>
          </cell>
          <cell r="G209">
            <v>1.4750999285225829E-3</v>
          </cell>
          <cell r="H209">
            <v>1.5690920031355591E-3</v>
          </cell>
          <cell r="I209">
            <v>2.0376646339438508E-3</v>
          </cell>
          <cell r="J209">
            <v>2.6246501539988081E-3</v>
          </cell>
          <cell r="K209">
            <v>2.8079093419600379E-3</v>
          </cell>
          <cell r="L209">
            <v>6.0454771673247839E-3</v>
          </cell>
          <cell r="M209">
            <v>5.1525545794832593E-3</v>
          </cell>
          <cell r="N209">
            <v>7.9564089186267475E-3</v>
          </cell>
          <cell r="O209">
            <v>6.3989935443592985E-3</v>
          </cell>
          <cell r="P209">
            <v>1.3151698425032162E-2</v>
          </cell>
        </row>
        <row r="210">
          <cell r="B210" t="str">
            <v>RHNM-ESOLPV</v>
          </cell>
          <cell r="C210" t="str">
            <v>VAR_fout</v>
          </cell>
          <cell r="D210" t="str">
            <v>RHNM_SOL_ELC</v>
          </cell>
          <cell r="F210">
            <v>4.6055354862408676E-5</v>
          </cell>
          <cell r="G210">
            <v>2.8811652423482985</v>
          </cell>
          <cell r="H210">
            <v>6.1983194813407536</v>
          </cell>
          <cell r="I210">
            <v>6.5145016851166213</v>
          </cell>
          <cell r="J210">
            <v>6.846807505796221</v>
          </cell>
          <cell r="K210">
            <v>7.1960639655420477</v>
          </cell>
          <cell r="L210">
            <v>7.5631367390135722</v>
          </cell>
          <cell r="M210">
            <v>7.9489339374404304</v>
          </cell>
          <cell r="N210">
            <v>8.3544117886265106</v>
          </cell>
          <cell r="O210">
            <v>8.7805741182857133</v>
          </cell>
          <cell r="P210">
            <v>9.2284867197870533</v>
          </cell>
        </row>
        <row r="211">
          <cell r="B211" t="str">
            <v>RHNM-ESOLPV</v>
          </cell>
          <cell r="C211" t="str">
            <v>VAR_fin</v>
          </cell>
          <cell r="D211" t="str">
            <v>SOL</v>
          </cell>
          <cell r="F211">
            <v>4.6055354862408676E-5</v>
          </cell>
          <cell r="G211">
            <v>2.8811652423482985</v>
          </cell>
          <cell r="H211">
            <v>6.1983194813407536</v>
          </cell>
          <cell r="I211">
            <v>6.5145016851166213</v>
          </cell>
          <cell r="J211">
            <v>6.846807505796221</v>
          </cell>
          <cell r="K211">
            <v>7.1960639655420477</v>
          </cell>
          <cell r="L211">
            <v>7.5631367390135722</v>
          </cell>
          <cell r="M211">
            <v>7.9489339374404304</v>
          </cell>
          <cell r="N211">
            <v>8.3544117886265106</v>
          </cell>
          <cell r="O211">
            <v>8.7805741182857133</v>
          </cell>
          <cell r="P211">
            <v>9.2284867197870533</v>
          </cell>
        </row>
        <row r="212">
          <cell r="B212" t="str">
            <v>RHNM-ESOLPV</v>
          </cell>
          <cell r="C212" t="str">
            <v>VAR_fin</v>
          </cell>
          <cell r="D212" t="str">
            <v>SOLPVC</v>
          </cell>
          <cell r="F212">
            <v>4.6055354862408703E-5</v>
          </cell>
          <cell r="G212">
            <v>2.8811652423482998</v>
          </cell>
          <cell r="H212">
            <v>6.1983194813407598</v>
          </cell>
          <cell r="I212">
            <v>6.5145016851166204</v>
          </cell>
          <cell r="J212">
            <v>6.8468075057962299</v>
          </cell>
          <cell r="K212">
            <v>7.1960639655420504</v>
          </cell>
          <cell r="L212">
            <v>7.5631367390135704</v>
          </cell>
          <cell r="M212">
            <v>7.9489339374404402</v>
          </cell>
          <cell r="N212">
            <v>8.3544117886265106</v>
          </cell>
          <cell r="O212">
            <v>8.7805741182857204</v>
          </cell>
          <cell r="P212">
            <v>9.2284867197870604</v>
          </cell>
        </row>
        <row r="213">
          <cell r="B213" t="str">
            <v>RHNM-ESOLPV</v>
          </cell>
          <cell r="C213" t="str">
            <v>VAR_ncap</v>
          </cell>
          <cell r="D213" t="str">
            <v>-</v>
          </cell>
          <cell r="F213">
            <v>1.5705574764245902E-5</v>
          </cell>
          <cell r="G213">
            <v>0.86024237688814598</v>
          </cell>
          <cell r="H213">
            <v>0.67312931830339595</v>
          </cell>
          <cell r="I213">
            <v>7.8219560398174806E-2</v>
          </cell>
          <cell r="J213">
            <v>8.2214393048580095E-2</v>
          </cell>
          <cell r="K213">
            <v>1.00767717677206</v>
          </cell>
          <cell r="L213">
            <v>0.70291514864506499</v>
          </cell>
          <cell r="M213">
            <v>0.16080966902396401</v>
          </cell>
          <cell r="N213">
            <v>0.19537592566474901</v>
          </cell>
          <cell r="O213">
            <v>1.1131044556770899</v>
          </cell>
          <cell r="P213">
            <v>0.81372317539732297</v>
          </cell>
        </row>
        <row r="214">
          <cell r="B214" t="str">
            <v>RHNM-ESOLPV</v>
          </cell>
          <cell r="C214" t="str">
            <v>VAR_cap</v>
          </cell>
          <cell r="D214" t="str">
            <v>-</v>
          </cell>
          <cell r="F214">
            <v>1.5705574764245902E-5</v>
          </cell>
          <cell r="G214">
            <v>0.86025808246291002</v>
          </cell>
          <cell r="H214">
            <v>1.53338740076631</v>
          </cell>
          <cell r="I214">
            <v>1.6116069611644801</v>
          </cell>
          <cell r="J214">
            <v>1.69381530364208</v>
          </cell>
          <cell r="K214">
            <v>1.7802170235130601</v>
          </cell>
          <cell r="L214">
            <v>1.8710262788638801</v>
          </cell>
          <cell r="M214">
            <v>1.9664677247550899</v>
          </cell>
          <cell r="N214">
            <v>2.0667779201058298</v>
          </cell>
          <cell r="O214">
            <v>2.1722051990108699</v>
          </cell>
          <cell r="P214">
            <v>2.2830132257631202</v>
          </cell>
        </row>
        <row r="215">
          <cell r="B215" t="str">
            <v>CHPNGA</v>
          </cell>
          <cell r="C215" t="str">
            <v>VAR_fout</v>
          </cell>
          <cell r="D215" t="str">
            <v>ELC35</v>
          </cell>
          <cell r="E215">
            <v>0.96588103117091473</v>
          </cell>
          <cell r="F215">
            <v>2.4568391635324102E-4</v>
          </cell>
          <cell r="G215">
            <v>1.3492677301898905E-2</v>
          </cell>
          <cell r="H215">
            <v>0.54375854757211284</v>
          </cell>
          <cell r="I215">
            <v>0.38211212417571522</v>
          </cell>
          <cell r="J215">
            <v>0.89008919426636857</v>
          </cell>
          <cell r="K215">
            <v>1.0463926467964586</v>
          </cell>
          <cell r="L215">
            <v>1.4168328940324564</v>
          </cell>
          <cell r="M215">
            <v>0.1204206811330476</v>
          </cell>
          <cell r="N215">
            <v>2.483341086915939E-2</v>
          </cell>
          <cell r="O215">
            <v>1.0596682466509647E-2</v>
          </cell>
          <cell r="P215">
            <v>9.2217949819822301E-3</v>
          </cell>
        </row>
        <row r="216">
          <cell r="B216" t="str">
            <v>CHPNGA</v>
          </cell>
          <cell r="C216" t="str">
            <v>VAR_fout</v>
          </cell>
          <cell r="D216" t="str">
            <v>LTH</v>
          </cell>
          <cell r="E216">
            <v>1.8035517457020882</v>
          </cell>
          <cell r="F216">
            <v>4.7209514936643026E-4</v>
          </cell>
          <cell r="G216">
            <v>2.7025782407494689E-2</v>
          </cell>
          <cell r="H216">
            <v>1.1629536958386193</v>
          </cell>
          <cell r="I216">
            <v>0.81284161173164116</v>
          </cell>
          <cell r="J216">
            <v>1.8831925778204675</v>
          </cell>
          <cell r="K216">
            <v>2.2021132067030207</v>
          </cell>
          <cell r="L216">
            <v>2.9657526778672998</v>
          </cell>
          <cell r="M216">
            <v>0.25206780492263131</v>
          </cell>
          <cell r="N216">
            <v>5.1981962796031234E-2</v>
          </cell>
          <cell r="O216">
            <v>2.2181260425225929E-2</v>
          </cell>
          <cell r="P216">
            <v>1.9303309005423555E-2</v>
          </cell>
        </row>
        <row r="217">
          <cell r="B217" t="str">
            <v>CHPNGA</v>
          </cell>
          <cell r="C217" t="str">
            <v>VAR_fout</v>
          </cell>
          <cell r="D217" t="str">
            <v>CO2_E</v>
          </cell>
          <cell r="E217">
            <v>207.93268493775099</v>
          </cell>
          <cell r="F217">
            <v>6.5104290177045804E-2</v>
          </cell>
          <cell r="G217">
            <v>3.1857980736546399</v>
          </cell>
          <cell r="H217">
            <v>124.420427108122</v>
          </cell>
          <cell r="I217">
            <v>87.013065789816807</v>
          </cell>
          <cell r="J217">
            <v>201.84366638308899</v>
          </cell>
          <cell r="K217">
            <v>236.401460591221</v>
          </cell>
          <cell r="L217">
            <v>317.86290198849201</v>
          </cell>
          <cell r="M217">
            <v>27.131739267821501</v>
          </cell>
          <cell r="N217">
            <v>5.8174032924719299</v>
          </cell>
          <cell r="O217">
            <v>2.57354625267635</v>
          </cell>
          <cell r="P217">
            <v>2.4640525279586201</v>
          </cell>
        </row>
        <row r="218">
          <cell r="B218" t="str">
            <v>CHPNGA</v>
          </cell>
          <cell r="C218" t="str">
            <v>VAR_fin</v>
          </cell>
          <cell r="D218" t="str">
            <v>ENGA</v>
          </cell>
          <cell r="E218">
            <v>3.6867497329388601</v>
          </cell>
          <cell r="F218">
            <v>1.1543313861178319E-3</v>
          </cell>
          <cell r="G218">
            <v>5.6485781447777272E-2</v>
          </cell>
          <cell r="H218">
            <v>2.2060359416333708</v>
          </cell>
          <cell r="I218">
            <v>1.5427848544293763</v>
          </cell>
          <cell r="J218">
            <v>3.5787884110476806</v>
          </cell>
          <cell r="K218">
            <v>4.1915152587095994</v>
          </cell>
          <cell r="L218">
            <v>5.6358670565335371</v>
          </cell>
          <cell r="M218">
            <v>0.48105920687626752</v>
          </cell>
          <cell r="N218">
            <v>0.10314544844808386</v>
          </cell>
          <cell r="O218">
            <v>4.5630252707027447E-2</v>
          </cell>
          <cell r="P218">
            <v>4.3688874609195363E-2</v>
          </cell>
        </row>
        <row r="219">
          <cell r="B219" t="str">
            <v>CHPNGA</v>
          </cell>
          <cell r="C219" t="str">
            <v>VAR_ncap</v>
          </cell>
          <cell r="D219" t="str">
            <v>-</v>
          </cell>
          <cell r="F219">
            <v>9.2500556245660496E-7</v>
          </cell>
          <cell r="G219">
            <v>1.07970231973889E-3</v>
          </cell>
          <cell r="H219">
            <v>2.19182489388484E-2</v>
          </cell>
          <cell r="I219">
            <v>1.8086592656722598E-2</v>
          </cell>
          <cell r="J219">
            <v>5.4777546102183397E-2</v>
          </cell>
          <cell r="K219">
            <v>2.2640811424956102E-3</v>
          </cell>
          <cell r="L219">
            <v>3.0240214664029199E-5</v>
          </cell>
          <cell r="M219">
            <v>7.4346709757065597E-6</v>
          </cell>
          <cell r="N219">
            <v>1.14969822873872E-4</v>
          </cell>
          <cell r="O219">
            <v>1.1369543369515701E-3</v>
          </cell>
          <cell r="P219">
            <v>7.4306773536488805E-4</v>
          </cell>
        </row>
        <row r="220">
          <cell r="B220" t="str">
            <v>CHPNGA</v>
          </cell>
          <cell r="C220" t="str">
            <v>VAR_cap</v>
          </cell>
          <cell r="D220" t="str">
            <v>-</v>
          </cell>
          <cell r="E220">
            <v>4.7967194875370101E-2</v>
          </cell>
          <cell r="F220">
            <v>8.3489229996250303E-5</v>
          </cell>
          <cell r="G220">
            <v>1.1624408092925365E-3</v>
          </cell>
          <cell r="H220">
            <v>2.3078202151224199E-2</v>
          </cell>
          <cell r="I220">
            <v>4.1121284652804263E-2</v>
          </cell>
          <cell r="J220">
            <v>9.5857650900535704E-2</v>
          </cell>
          <cell r="K220">
            <v>9.0284350849948805E-2</v>
          </cell>
          <cell r="L220">
            <v>7.5154666290211572E-2</v>
          </cell>
          <cell r="M220">
            <v>2.4478506951916199E-2</v>
          </cell>
          <cell r="N220">
            <v>2.4073439983364003E-3</v>
          </cell>
          <cell r="O220">
            <v>1.2836112436669178E-3</v>
          </cell>
          <cell r="P220">
            <v>1.9965467607603858E-3</v>
          </cell>
        </row>
        <row r="221">
          <cell r="B221" t="str">
            <v>ENUC_SMR_BEZ_IV</v>
          </cell>
          <cell r="C221" t="str">
            <v>VAR_fout</v>
          </cell>
          <cell r="D221" t="str">
            <v>LTH</v>
          </cell>
          <cell r="E221"/>
          <cell r="F221"/>
          <cell r="G221"/>
          <cell r="H221"/>
          <cell r="I221"/>
          <cell r="J221"/>
          <cell r="K221"/>
          <cell r="L221"/>
          <cell r="M221">
            <v>1.8229024939028187</v>
          </cell>
          <cell r="N221">
            <v>1.6163355800242709</v>
          </cell>
          <cell r="O221">
            <v>1.3642498179533611</v>
          </cell>
          <cell r="P221">
            <v>1.0124812696928898</v>
          </cell>
        </row>
        <row r="222">
          <cell r="B222" t="str">
            <v>ENUC_SMR_BEZ_IV</v>
          </cell>
          <cell r="C222" t="str">
            <v>VAR_fout</v>
          </cell>
          <cell r="D222" t="str">
            <v>ELC</v>
          </cell>
          <cell r="E222"/>
          <cell r="F222"/>
          <cell r="G222"/>
          <cell r="H222"/>
          <cell r="I222"/>
          <cell r="J222"/>
          <cell r="K222"/>
          <cell r="L222"/>
          <cell r="M222">
            <v>3.2193851893989041</v>
          </cell>
          <cell r="N222">
            <v>7.1382387686738218</v>
          </cell>
          <cell r="O222">
            <v>7.1933450791602418</v>
          </cell>
          <cell r="P222">
            <v>7.5239431778117352</v>
          </cell>
        </row>
        <row r="223">
          <cell r="B223" t="str">
            <v>ENUC_SMR_BEZ_IV</v>
          </cell>
          <cell r="C223" t="str">
            <v>VAR_fin</v>
          </cell>
          <cell r="D223" t="str">
            <v>URN</v>
          </cell>
          <cell r="E223"/>
          <cell r="F223"/>
          <cell r="G223"/>
          <cell r="H223"/>
          <cell r="I223"/>
          <cell r="J223"/>
          <cell r="K223"/>
          <cell r="L223"/>
          <cell r="M223">
            <v>10.519735567905784</v>
          </cell>
          <cell r="N223">
            <v>22.2466438109862</v>
          </cell>
          <cell r="O223">
            <v>22.300756098170289</v>
          </cell>
          <cell r="P223">
            <v>23.141395148113105</v>
          </cell>
        </row>
        <row r="224">
          <cell r="B224" t="str">
            <v>ENUC_SMR_BEZ_IV</v>
          </cell>
          <cell r="C224" t="str">
            <v>VAR_ncap</v>
          </cell>
          <cell r="D224" t="str">
            <v>-</v>
          </cell>
          <cell r="E224"/>
          <cell r="F224"/>
          <cell r="G224"/>
          <cell r="H224"/>
          <cell r="I224"/>
          <cell r="J224"/>
          <cell r="K224"/>
          <cell r="L224"/>
          <cell r="M224">
            <v>0.278459045977625</v>
          </cell>
          <cell r="N224">
            <v>3.7394003681842999E-5</v>
          </cell>
          <cell r="O224">
            <v>1.1246644160224299E-2</v>
          </cell>
          <cell r="P224"/>
        </row>
        <row r="225">
          <cell r="B225" t="str">
            <v>ENUC_SMR_BEZ_IV</v>
          </cell>
          <cell r="C225" t="str">
            <v>VAR_cap</v>
          </cell>
          <cell r="D225" t="str">
            <v>-</v>
          </cell>
          <cell r="E225"/>
          <cell r="F225"/>
          <cell r="G225"/>
          <cell r="H225"/>
          <cell r="I225"/>
          <cell r="J225"/>
          <cell r="K225"/>
          <cell r="L225"/>
          <cell r="M225">
            <v>0.113473803003873</v>
          </cell>
          <cell r="N225">
            <v>0.278459045977625</v>
          </cell>
          <cell r="O225">
            <v>0.28206178015052802</v>
          </cell>
          <cell r="P225">
            <v>0.28974308414153099</v>
          </cell>
        </row>
        <row r="226">
          <cell r="B226" t="str">
            <v>EHYD-PUM00</v>
          </cell>
          <cell r="C226" t="str">
            <v>VAR_fout</v>
          </cell>
          <cell r="D226" t="str">
            <v>ELC</v>
          </cell>
          <cell r="E226">
            <v>12.841920155466243</v>
          </cell>
          <cell r="F226">
            <v>16.032968755298082</v>
          </cell>
          <cell r="G226">
            <v>6.265991806396876</v>
          </cell>
          <cell r="H226">
            <v>12.724063604851658</v>
          </cell>
          <cell r="I226">
            <v>12.760883718850009</v>
          </cell>
          <cell r="J226">
            <v>12.790893173716093</v>
          </cell>
          <cell r="K226">
            <v>12.820613994569742</v>
          </cell>
          <cell r="L226">
            <v>12.851085334398247</v>
          </cell>
          <cell r="M226">
            <v>12.880186754340706</v>
          </cell>
          <cell r="N226">
            <v>12.913844200202119</v>
          </cell>
          <cell r="O226">
            <v>12.955728723898503</v>
          </cell>
          <cell r="P226">
            <v>13.394582364379643</v>
          </cell>
        </row>
        <row r="227">
          <cell r="B227" t="str">
            <v>EHYD-PUM00</v>
          </cell>
          <cell r="C227" t="str">
            <v>VAR_fout</v>
          </cell>
          <cell r="D227" t="str">
            <v>AUX_PUMP_OUT</v>
          </cell>
          <cell r="E227">
            <v>12.841920155466243</v>
          </cell>
          <cell r="F227">
            <v>16.032968755298082</v>
          </cell>
          <cell r="G227">
            <v>6.265991806396876</v>
          </cell>
          <cell r="H227">
            <v>12.724063604851658</v>
          </cell>
          <cell r="I227">
            <v>12.760883718850009</v>
          </cell>
          <cell r="J227">
            <v>12.790893173716093</v>
          </cell>
          <cell r="K227">
            <v>12.820613994569742</v>
          </cell>
          <cell r="L227">
            <v>12.851085334398247</v>
          </cell>
          <cell r="M227">
            <v>12.880186754340706</v>
          </cell>
          <cell r="N227">
            <v>12.913844200202119</v>
          </cell>
          <cell r="O227">
            <v>12.955728723898503</v>
          </cell>
          <cell r="P227">
            <v>13.394582364379643</v>
          </cell>
        </row>
        <row r="228">
          <cell r="B228" t="str">
            <v>EHYD-PUM00</v>
          </cell>
          <cell r="C228" t="str">
            <v>VAR_fin</v>
          </cell>
          <cell r="D228" t="str">
            <v>AUX_PUMP_IN</v>
          </cell>
          <cell r="E228">
            <v>16.052400848944917</v>
          </cell>
          <cell r="F228">
            <v>20.041211636202135</v>
          </cell>
          <cell r="G228">
            <v>7.8324905268328102</v>
          </cell>
          <cell r="H228">
            <v>15.90507997603909</v>
          </cell>
          <cell r="I228">
            <v>15.951105188049951</v>
          </cell>
          <cell r="J228">
            <v>15.988617076161884</v>
          </cell>
          <cell r="K228">
            <v>16.025768069596452</v>
          </cell>
          <cell r="L228">
            <v>16.063857342020082</v>
          </cell>
          <cell r="M228">
            <v>16.100234190404329</v>
          </cell>
          <cell r="N228">
            <v>16.142306008773854</v>
          </cell>
          <cell r="O228">
            <v>16.194661666932177</v>
          </cell>
          <cell r="P228">
            <v>16.743228728776824</v>
          </cell>
        </row>
        <row r="229">
          <cell r="B229" t="str">
            <v>EHYD-PUM00</v>
          </cell>
          <cell r="C229" t="str">
            <v>VAR_fin</v>
          </cell>
          <cell r="D229" t="str">
            <v>ELC</v>
          </cell>
          <cell r="E229">
            <v>16.052400848944917</v>
          </cell>
          <cell r="F229">
            <v>20.041211636202135</v>
          </cell>
          <cell r="G229">
            <v>7.8324905268328102</v>
          </cell>
          <cell r="H229">
            <v>15.90507997603909</v>
          </cell>
          <cell r="I229">
            <v>15.951105188049951</v>
          </cell>
          <cell r="J229">
            <v>15.988617076161884</v>
          </cell>
          <cell r="K229">
            <v>16.025768069596452</v>
          </cell>
          <cell r="L229">
            <v>16.063857342020082</v>
          </cell>
          <cell r="M229">
            <v>16.100234190404329</v>
          </cell>
          <cell r="N229">
            <v>16.142306008773854</v>
          </cell>
          <cell r="O229">
            <v>16.194661666932177</v>
          </cell>
          <cell r="P229">
            <v>16.743228728776824</v>
          </cell>
        </row>
        <row r="230">
          <cell r="B230" t="str">
            <v>EHYD-PUM00</v>
          </cell>
          <cell r="C230" t="str">
            <v>VAR_cap</v>
          </cell>
          <cell r="D230" t="str">
            <v>-</v>
          </cell>
          <cell r="E230">
            <v>3.3394499999999998</v>
          </cell>
          <cell r="F230">
            <v>3.97102894612105</v>
          </cell>
          <cell r="G230">
            <v>4.3594499999999998</v>
          </cell>
          <cell r="H230">
            <v>4.3594499999999998</v>
          </cell>
          <cell r="I230">
            <v>4.3594499999999998</v>
          </cell>
          <cell r="J230">
            <v>4.3594499999999998</v>
          </cell>
          <cell r="K230">
            <v>4.3594499999999998</v>
          </cell>
          <cell r="L230">
            <v>4.3594499999999998</v>
          </cell>
          <cell r="M230">
            <v>4.3594499999999998</v>
          </cell>
          <cell r="N230">
            <v>4.3594499999999998</v>
          </cell>
          <cell r="O230">
            <v>4.3594499999999998</v>
          </cell>
          <cell r="P230">
            <v>4.3594499999999998</v>
          </cell>
        </row>
        <row r="231">
          <cell r="B231" t="str">
            <v>RHNS-SHSTG-CHPNGA</v>
          </cell>
          <cell r="C231" t="str">
            <v>VAR_fout</v>
          </cell>
          <cell r="D231" t="str">
            <v>RHNS_LTH_CHPNGA</v>
          </cell>
          <cell r="E231">
            <v>4.747240656031835E-6</v>
          </cell>
          <cell r="F231">
            <v>1.3989182959955697E-4</v>
          </cell>
          <cell r="G231">
            <v>2.0744591092153484E-3</v>
          </cell>
          <cell r="H231">
            <v>2.7479772310746347E-3</v>
          </cell>
          <cell r="I231">
            <v>5.2622910974165389E-3</v>
          </cell>
          <cell r="J231">
            <v>4.9022047400505368E-3</v>
          </cell>
          <cell r="K231">
            <v>7.3097248294289605E-3</v>
          </cell>
          <cell r="L231">
            <v>1.5247558590625094E-2</v>
          </cell>
          <cell r="M231">
            <v>8.6442591832313585E-3</v>
          </cell>
          <cell r="N231">
            <v>1.4031834636570064E-2</v>
          </cell>
          <cell r="O231">
            <v>1.3718110326746821E-2</v>
          </cell>
          <cell r="P231">
            <v>3.4143446505898713E-2</v>
          </cell>
        </row>
        <row r="232">
          <cell r="B232" t="str">
            <v>RHNS-SHSTG-CHPNGA</v>
          </cell>
          <cell r="C232" t="str">
            <v>VAR_fout</v>
          </cell>
          <cell r="D232" t="str">
            <v>AUX_RNS-CHPNGA_OUT</v>
          </cell>
          <cell r="E232">
            <v>4.7472406560318477E-6</v>
          </cell>
          <cell r="F232">
            <v>1.3979863051254886E-4</v>
          </cell>
          <cell r="G232">
            <v>2.0723004628998305E-3</v>
          </cell>
          <cell r="H232">
            <v>2.7479772310746347E-3</v>
          </cell>
          <cell r="I232">
            <v>5.2574588741865986E-3</v>
          </cell>
          <cell r="J232">
            <v>4.9022047400505515E-3</v>
          </cell>
          <cell r="K232">
            <v>7.3037577071192348E-3</v>
          </cell>
          <cell r="L232">
            <v>1.5247558590625118E-2</v>
          </cell>
          <cell r="M232">
            <v>8.6442591832313637E-3</v>
          </cell>
          <cell r="N232">
            <v>1.4031834636570074E-2</v>
          </cell>
          <cell r="O232">
            <v>1.3718110326746835E-2</v>
          </cell>
          <cell r="P232">
            <v>3.4143446505898754E-2</v>
          </cell>
        </row>
        <row r="233">
          <cell r="B233" t="str">
            <v>RHNS-SHSTG-CHPNGA</v>
          </cell>
          <cell r="C233" t="str">
            <v>VAR_fin</v>
          </cell>
          <cell r="D233" t="str">
            <v>RHNS_LTH_CHPNGA</v>
          </cell>
          <cell r="E233">
            <v>3.7825162310196019E-6</v>
          </cell>
          <cell r="F233">
            <v>1.8406819684050845E-4</v>
          </cell>
          <cell r="G233">
            <v>2.6767214312456468E-3</v>
          </cell>
          <cell r="H233">
            <v>3.4349715388432432E-3</v>
          </cell>
          <cell r="I233">
            <v>6.3785346635352241E-3</v>
          </cell>
          <cell r="J233">
            <v>5.7672996941770163E-3</v>
          </cell>
          <cell r="K233">
            <v>8.3539712336330868E-3</v>
          </cell>
          <cell r="L233">
            <v>1.6941731767361176E-2</v>
          </cell>
          <cell r="M233">
            <v>9.6047324258126659E-3</v>
          </cell>
          <cell r="N233">
            <v>1.5590927373966357E-2</v>
          </cell>
          <cell r="O233">
            <v>1.5242344807496524E-2</v>
          </cell>
          <cell r="P233">
            <v>3.7937162784332221E-2</v>
          </cell>
        </row>
        <row r="234">
          <cell r="B234" t="str">
            <v>RHNS-SHSTG-CHPNGA</v>
          </cell>
          <cell r="C234" t="str">
            <v>VAR_fin</v>
          </cell>
          <cell r="D234" t="str">
            <v>AUX_RNS-CHPNGA_IN</v>
          </cell>
          <cell r="E234">
            <v>3.7825162310196019E-6</v>
          </cell>
          <cell r="F234">
            <v>1.8406819684050845E-4</v>
          </cell>
          <cell r="G234">
            <v>2.6767214312456468E-3</v>
          </cell>
          <cell r="H234">
            <v>3.4349715388432432E-3</v>
          </cell>
          <cell r="I234">
            <v>6.3785346635352241E-3</v>
          </cell>
          <cell r="J234">
            <v>5.7672996941770163E-3</v>
          </cell>
          <cell r="K234">
            <v>8.3539712336330868E-3</v>
          </cell>
          <cell r="L234">
            <v>1.6941731767361176E-2</v>
          </cell>
          <cell r="M234">
            <v>9.6047324258126659E-3</v>
          </cell>
          <cell r="N234">
            <v>1.5590927373966357E-2</v>
          </cell>
          <cell r="O234">
            <v>1.5242344807496524E-2</v>
          </cell>
          <cell r="P234">
            <v>3.7937162784332221E-2</v>
          </cell>
        </row>
        <row r="235">
          <cell r="B235" t="str">
            <v>RHNS-SHSTG-CHPNGA</v>
          </cell>
          <cell r="C235" t="str">
            <v>VAR_ncap</v>
          </cell>
          <cell r="D235" t="str">
            <v>-</v>
          </cell>
          <cell r="E235">
            <v>2.02428572879596E-3</v>
          </cell>
          <cell r="F235">
            <v>6.6829525953238894E-5</v>
          </cell>
          <cell r="G235">
            <v>5.9138038951413697E-5</v>
          </cell>
          <cell r="H235">
            <v>3.05767274545656E-5</v>
          </cell>
          <cell r="I235">
            <v>1.6359789366432299E-3</v>
          </cell>
          <cell r="J235">
            <v>7.5419742670273398E-4</v>
          </cell>
          <cell r="K235">
            <v>1.2709356921567901E-4</v>
          </cell>
          <cell r="L235">
            <v>2.63096897998769E-3</v>
          </cell>
          <cell r="M235">
            <v>9.4407809676368303E-5</v>
          </cell>
          <cell r="N235">
            <v>1.6847414180455899E-3</v>
          </cell>
          <cell r="O235">
            <v>1.2700738548701801E-3</v>
          </cell>
          <cell r="P235">
            <v>3.7833823311285999E-3</v>
          </cell>
        </row>
        <row r="236">
          <cell r="B236" t="str">
            <v>RHNS-SHSTG-CHPNGA</v>
          </cell>
          <cell r="C236" t="str">
            <v>VAR_cap</v>
          </cell>
          <cell r="D236" t="str">
            <v>-</v>
          </cell>
          <cell r="E236">
            <v>2.02428572879596E-3</v>
          </cell>
          <cell r="F236">
            <v>2.086413886002109E-3</v>
          </cell>
          <cell r="G236">
            <v>2.1313210199250423E-3</v>
          </cell>
          <cell r="H236">
            <v>2.1285721824515764E-3</v>
          </cell>
          <cell r="I236">
            <v>2.2286576063517967E-3</v>
          </cell>
          <cell r="J236">
            <v>2.4003279147985493E-3</v>
          </cell>
          <cell r="K236">
            <v>2.485206487005307E-3</v>
          </cell>
          <cell r="L236">
            <v>3.4777023553436899E-3</v>
          </cell>
          <cell r="M236">
            <v>2.8956981825234394E-3</v>
          </cell>
          <cell r="N236">
            <v>4.3616177939722273E-3</v>
          </cell>
          <cell r="O236">
            <v>3.4213210332620248E-3</v>
          </cell>
          <cell r="P236">
            <v>6.6960259516034223E-3</v>
          </cell>
        </row>
        <row r="237">
          <cell r="B237" t="str">
            <v>ITOT-CHPGFC</v>
          </cell>
          <cell r="C237" t="str">
            <v>VAR_fout</v>
          </cell>
          <cell r="D237" t="str">
            <v>ITOT_NKEV_GAS_ELC_CHP</v>
          </cell>
          <cell r="E237"/>
          <cell r="F237"/>
          <cell r="G237"/>
          <cell r="H237">
            <v>2.3302535274638018E-3</v>
          </cell>
          <cell r="I237">
            <v>3.1004958406833667E-3</v>
          </cell>
          <cell r="J237">
            <v>5.6342192873938129E-3</v>
          </cell>
          <cell r="K237">
            <v>7.9642526861321058E-3</v>
          </cell>
          <cell r="L237">
            <v>1.3875879176205152E-2</v>
          </cell>
          <cell r="M237">
            <v>1.1865480750641581E-2</v>
          </cell>
          <cell r="N237">
            <v>1.8220503511503321E-2</v>
          </cell>
          <cell r="O237">
            <v>1.7823637919936162E-2</v>
          </cell>
          <cell r="P237">
            <v>3.8938439881539708E-2</v>
          </cell>
        </row>
        <row r="238">
          <cell r="B238" t="str">
            <v>ITOT-CHPGFC</v>
          </cell>
          <cell r="C238" t="str">
            <v>VAR_fout</v>
          </cell>
          <cell r="D238" t="str">
            <v>ITOT_LTH_CHP</v>
          </cell>
          <cell r="E238"/>
          <cell r="F238"/>
          <cell r="G238"/>
          <cell r="H238">
            <v>1.1651267637319013E-3</v>
          </cell>
          <cell r="I238">
            <v>1.4720244014253595E-3</v>
          </cell>
          <cell r="J238">
            <v>2.532814175066947E-3</v>
          </cell>
          <cell r="K238">
            <v>3.3969531012795866E-3</v>
          </cell>
          <cell r="L238">
            <v>5.5990389658371748E-3</v>
          </cell>
          <cell r="M238">
            <v>4.7878255660483635E-3</v>
          </cell>
          <cell r="N238">
            <v>7.352132995869772E-3</v>
          </cell>
          <cell r="O238">
            <v>7.1919942483953019E-3</v>
          </cell>
          <cell r="P238">
            <v>1.5712002057463412E-2</v>
          </cell>
        </row>
        <row r="239">
          <cell r="B239" t="str">
            <v>ITOT-CHPGFC</v>
          </cell>
          <cell r="C239" t="str">
            <v>VAR_fout</v>
          </cell>
          <cell r="D239" t="str">
            <v>CO2_I</v>
          </cell>
          <cell r="E239"/>
          <cell r="F239"/>
          <cell r="G239"/>
          <cell r="H239">
            <v>0.25274288259415101</v>
          </cell>
          <cell r="I239">
            <v>0.32839054537942097</v>
          </cell>
          <cell r="J239">
            <v>0.58306416111745196</v>
          </cell>
          <cell r="K239">
            <v>0.80571094439076296</v>
          </cell>
          <cell r="L239">
            <v>1.3729817290139901</v>
          </cell>
          <cell r="M239">
            <v>1.17405809532664</v>
          </cell>
          <cell r="N239">
            <v>1.8028708737698</v>
          </cell>
          <cell r="O239">
            <v>1.7636020678673701</v>
          </cell>
          <cell r="P239">
            <v>3.8528561566997199</v>
          </cell>
        </row>
        <row r="240">
          <cell r="B240" t="str">
            <v>ITOT-CHPGFC</v>
          </cell>
          <cell r="C240" t="str">
            <v>VAR_fin</v>
          </cell>
          <cell r="D240" t="str">
            <v>INGA</v>
          </cell>
          <cell r="E240"/>
          <cell r="F240"/>
          <cell r="G240"/>
          <cell r="H240">
            <v>4.4812567835842343E-3</v>
          </cell>
          <cell r="I240">
            <v>5.8225274003443506E-3</v>
          </cell>
          <cell r="J240">
            <v>1.0338017041089569E-2</v>
          </cell>
          <cell r="K240">
            <v>1.4285655042389421E-2</v>
          </cell>
          <cell r="L240">
            <v>2.434364767755292E-2</v>
          </cell>
          <cell r="M240">
            <v>2.0816632895862431E-2</v>
          </cell>
          <cell r="N240">
            <v>3.1965795634216365E-2</v>
          </cell>
          <cell r="O240">
            <v>3.126954021041433E-2</v>
          </cell>
          <cell r="P240">
            <v>6.8313052423753878E-2</v>
          </cell>
        </row>
        <row r="241">
          <cell r="B241" t="str">
            <v>ITOT-CHPGFC</v>
          </cell>
          <cell r="C241" t="str">
            <v>VAR_ncap</v>
          </cell>
          <cell r="D241" t="str">
            <v>-</v>
          </cell>
          <cell r="E241"/>
          <cell r="F241"/>
          <cell r="G241"/>
          <cell r="H241">
            <v>1.6697962592714401E-4</v>
          </cell>
          <cell r="I241">
            <v>1.1769963126969599E-4</v>
          </cell>
          <cell r="J241">
            <v>1.1137895736472E-4</v>
          </cell>
          <cell r="K241">
            <v>1.7744957631778499E-4</v>
          </cell>
          <cell r="L241">
            <v>4.43850029854322E-4</v>
          </cell>
          <cell r="M241">
            <v>4.7705902411512998E-6</v>
          </cell>
          <cell r="N241">
            <v>5.5129593288148098E-4</v>
          </cell>
          <cell r="O241">
            <v>2.55831215891875E-4</v>
          </cell>
          <cell r="P241">
            <v>1.1356469634442299E-3</v>
          </cell>
        </row>
        <row r="242">
          <cell r="B242" t="str">
            <v>ITOT-CHPGFC</v>
          </cell>
          <cell r="C242" t="str">
            <v>VAR_cap</v>
          </cell>
          <cell r="D242" t="str">
            <v>-</v>
          </cell>
          <cell r="E242"/>
          <cell r="F242"/>
          <cell r="G242"/>
          <cell r="H242">
            <v>1.6697962592714401E-4</v>
          </cell>
          <cell r="I242">
            <v>2.8460682032378982E-4</v>
          </cell>
          <cell r="J242">
            <v>3.6397134318147162E-4</v>
          </cell>
          <cell r="K242">
            <v>4.0622233954777545E-4</v>
          </cell>
          <cell r="L242">
            <v>7.321824790627368E-4</v>
          </cell>
          <cell r="M242">
            <v>6.1891491749906536E-4</v>
          </cell>
          <cell r="N242">
            <v>9.9930671937377077E-4</v>
          </cell>
          <cell r="O242">
            <v>8.8822714429497138E-4</v>
          </cell>
          <cell r="P242">
            <v>1.9420346931341916E-3</v>
          </cell>
        </row>
        <row r="243">
          <cell r="B243" t="str">
            <v>ITOT-SWSTG-CHP</v>
          </cell>
          <cell r="C243" t="str">
            <v>VAR_fout</v>
          </cell>
          <cell r="D243" t="str">
            <v>ITOT_LTH_CHP</v>
          </cell>
          <cell r="E243">
            <v>2.0795066646215996E-3</v>
          </cell>
          <cell r="F243">
            <v>2.9158551980241055E-4</v>
          </cell>
          <cell r="G243">
            <v>0.16392462880582107</v>
          </cell>
          <cell r="H243">
            <v>3.8917539949814201E-2</v>
          </cell>
          <cell r="I243">
            <v>5.1774019916479688E-2</v>
          </cell>
          <cell r="J243">
            <v>0.24507865034208617</v>
          </cell>
          <cell r="K243">
            <v>0.39586427216136783</v>
          </cell>
          <cell r="L243">
            <v>0.68159260179805092</v>
          </cell>
          <cell r="M243">
            <v>0.60572598894420071</v>
          </cell>
          <cell r="N243">
            <v>0.82503171615144666</v>
          </cell>
          <cell r="O243">
            <v>0.86465192799767809</v>
          </cell>
          <cell r="P243">
            <v>0.95513837036499316</v>
          </cell>
        </row>
        <row r="244">
          <cell r="B244" t="str">
            <v>ITOT-SWSTG-CHP</v>
          </cell>
          <cell r="C244" t="str">
            <v>VAR_fout</v>
          </cell>
          <cell r="D244" t="str">
            <v>AUX_ITOT-CHP_OUT</v>
          </cell>
          <cell r="E244">
            <v>2.0795066646215948E-3</v>
          </cell>
          <cell r="F244">
            <v>2.9134738145741298E-4</v>
          </cell>
          <cell r="G244">
            <v>0.16371554126907892</v>
          </cell>
          <cell r="H244">
            <v>3.8917539949814256E-2</v>
          </cell>
          <cell r="I244">
            <v>5.1716493227683742E-2</v>
          </cell>
          <cell r="J244">
            <v>0.24507865034208662</v>
          </cell>
          <cell r="K244">
            <v>0.39547768595808552</v>
          </cell>
          <cell r="L244">
            <v>0.68159260179805103</v>
          </cell>
          <cell r="M244">
            <v>0.60572598894420071</v>
          </cell>
          <cell r="N244">
            <v>0.82503171615144677</v>
          </cell>
          <cell r="O244">
            <v>0.8646519279976782</v>
          </cell>
          <cell r="P244">
            <v>0.95513837036499316</v>
          </cell>
        </row>
        <row r="245">
          <cell r="B245" t="str">
            <v>ITOT-SWSTG-CHP</v>
          </cell>
          <cell r="C245" t="str">
            <v>VAR_fin</v>
          </cell>
          <cell r="D245" t="str">
            <v>ITOT_LTH_CHP</v>
          </cell>
          <cell r="E245">
            <v>2.5672921785456228E-3</v>
          </cell>
          <cell r="F245">
            <v>3.5472690973388353E-4</v>
          </cell>
          <cell r="G245">
            <v>0.1951483676259774</v>
          </cell>
          <cell r="H245">
            <v>4.4732804540016192E-2</v>
          </cell>
          <cell r="I245">
            <v>5.7526688796089853E-2</v>
          </cell>
          <cell r="J245">
            <v>0.26352543181090854</v>
          </cell>
          <cell r="K245">
            <v>0.41235861683474684</v>
          </cell>
          <cell r="L245">
            <v>0.68847737555357291</v>
          </cell>
          <cell r="M245">
            <v>0.61184443327699245</v>
          </cell>
          <cell r="N245">
            <v>0.83336536984994569</v>
          </cell>
          <cell r="O245">
            <v>0.87338578585632232</v>
          </cell>
          <cell r="P245">
            <v>0.96478623269192232</v>
          </cell>
        </row>
        <row r="246">
          <cell r="B246" t="str">
            <v>ITOT-SWSTG-CHP</v>
          </cell>
          <cell r="C246" t="str">
            <v>VAR_fin</v>
          </cell>
          <cell r="D246" t="str">
            <v>AUX_ITOT-CHP_IN</v>
          </cell>
          <cell r="E246">
            <v>2.5672921785456228E-3</v>
          </cell>
          <cell r="F246">
            <v>3.5472690973388353E-4</v>
          </cell>
          <cell r="G246">
            <v>0.1951483676259774</v>
          </cell>
          <cell r="H246">
            <v>4.4732804540016192E-2</v>
          </cell>
          <cell r="I246">
            <v>5.7526688796089853E-2</v>
          </cell>
          <cell r="J246">
            <v>0.26352543181090854</v>
          </cell>
          <cell r="K246">
            <v>0.41235861683474684</v>
          </cell>
          <cell r="L246">
            <v>0.68847737555357291</v>
          </cell>
          <cell r="M246">
            <v>0.61184443327699245</v>
          </cell>
          <cell r="N246">
            <v>0.83336536984994569</v>
          </cell>
          <cell r="O246">
            <v>0.87338578585632232</v>
          </cell>
          <cell r="P246">
            <v>0.96478623269192232</v>
          </cell>
        </row>
        <row r="247">
          <cell r="B247" t="str">
            <v>ITOT-SWSTG-CHP</v>
          </cell>
          <cell r="C247" t="str">
            <v>VAR_ncap</v>
          </cell>
          <cell r="D247" t="str">
            <v>-</v>
          </cell>
          <cell r="E247">
            <v>3.4021849169867699E-3</v>
          </cell>
          <cell r="F247">
            <v>5.7606297775481299E-5</v>
          </cell>
          <cell r="G247">
            <v>6.8504924234771003E-3</v>
          </cell>
          <cell r="H247">
            <v>2.2866926185311199E-5</v>
          </cell>
          <cell r="I247">
            <v>3.98374111197873E-3</v>
          </cell>
          <cell r="J247">
            <v>5.6622147993944001E-2</v>
          </cell>
          <cell r="K247">
            <v>3.0192630788395299E-2</v>
          </cell>
          <cell r="L247">
            <v>3.8569602246189903E-2</v>
          </cell>
          <cell r="M247">
            <v>4.6178336326605299E-2</v>
          </cell>
          <cell r="N247">
            <v>7.0541160873153E-2</v>
          </cell>
          <cell r="O247">
            <v>5.5877465613934703E-2</v>
          </cell>
          <cell r="P247">
            <v>4.3334630982839302E-2</v>
          </cell>
        </row>
        <row r="248">
          <cell r="B248" t="str">
            <v>ITOT-SWSTG-CHP</v>
          </cell>
          <cell r="C248" t="str">
            <v>VAR_cap</v>
          </cell>
          <cell r="D248" t="str">
            <v>-</v>
          </cell>
          <cell r="E248">
            <v>3.4120239430097746E-3</v>
          </cell>
          <cell r="F248">
            <v>3.4629256682073032E-3</v>
          </cell>
          <cell r="G248">
            <v>1.0303121610233711E-2</v>
          </cell>
          <cell r="H248">
            <v>1.0265331938311931E-2</v>
          </cell>
          <cell r="I248">
            <v>1.1698470230801923E-2</v>
          </cell>
          <cell r="J248">
            <v>6.2027849460099302E-2</v>
          </cell>
          <cell r="K248">
            <v>9.0770693512682785E-2</v>
          </cell>
          <cell r="L248">
            <v>0.12534053353119465</v>
          </cell>
          <cell r="M248">
            <v>0.11959034926713545</v>
          </cell>
          <cell r="N248">
            <v>0.15524068195706853</v>
          </cell>
          <cell r="O248">
            <v>0.16471814327917778</v>
          </cell>
          <cell r="P248">
            <v>0.16971074210656775</v>
          </cell>
        </row>
        <row r="249">
          <cell r="B249" t="str">
            <v>D-ELFO</v>
          </cell>
          <cell r="C249" t="str">
            <v>VAR_fout</v>
          </cell>
          <cell r="D249" t="str">
            <v>CO2</v>
          </cell>
          <cell r="E249">
            <v>27.3611283062674</v>
          </cell>
          <cell r="F249">
            <v>16.3686228456367</v>
          </cell>
          <cell r="G249">
            <v>2.9503584629229298</v>
          </cell>
          <cell r="H249">
            <v>1.65956708127818</v>
          </cell>
          <cell r="I249">
            <v>2.0454786501370199</v>
          </cell>
          <cell r="J249">
            <v>2.3667855397092201</v>
          </cell>
          <cell r="K249">
            <v>4.5173936354089896</v>
          </cell>
          <cell r="L249">
            <v>7.8709536150217803</v>
          </cell>
          <cell r="M249">
            <v>4.1669297382732804</v>
          </cell>
          <cell r="N249">
            <v>7.41710883729397</v>
          </cell>
          <cell r="O249">
            <v>6.3373781770645303</v>
          </cell>
          <cell r="P249">
            <v>9.7506122688350008</v>
          </cell>
        </row>
        <row r="250">
          <cell r="B250" t="str">
            <v>D-ELFO</v>
          </cell>
          <cell r="C250" t="str">
            <v>VAR_fout</v>
          </cell>
          <cell r="D250" t="str">
            <v>ELFO</v>
          </cell>
          <cell r="E250">
            <v>0.36504973645887884</v>
          </cell>
          <cell r="F250">
            <v>0.2183887078452722</v>
          </cell>
          <cell r="G250">
            <v>3.9363419786403016E-2</v>
          </cell>
          <cell r="H250">
            <v>2.2141796159687515E-2</v>
          </cell>
          <cell r="I250">
            <v>2.7290593933355537E-2</v>
          </cell>
          <cell r="J250">
            <v>3.1577441831140612E-2</v>
          </cell>
          <cell r="K250">
            <v>6.0270663461978846E-2</v>
          </cell>
          <cell r="L250">
            <v>0.1050135619657759</v>
          </cell>
          <cell r="M250">
            <v>5.5594805366666479E-2</v>
          </cell>
          <cell r="N250">
            <v>9.8958405371052174E-2</v>
          </cell>
          <cell r="O250">
            <v>8.4552735087599792E-2</v>
          </cell>
          <cell r="P250">
            <v>0.13009180027987322</v>
          </cell>
        </row>
        <row r="251">
          <cell r="B251" t="str">
            <v>D-ELFO</v>
          </cell>
          <cell r="C251" t="str">
            <v>VAR_fin</v>
          </cell>
          <cell r="D251" t="str">
            <v>LFO</v>
          </cell>
          <cell r="E251">
            <v>0.37125004486115892</v>
          </cell>
          <cell r="F251">
            <v>0.2220980033329262</v>
          </cell>
          <cell r="G251">
            <v>4.0032000853771121E-2</v>
          </cell>
          <cell r="H251">
            <v>2.2517870845022745E-2</v>
          </cell>
          <cell r="I251">
            <v>2.7754120083270339E-2</v>
          </cell>
          <cell r="J251">
            <v>3.2113779371902504E-2</v>
          </cell>
          <cell r="K251">
            <v>6.1294350548290209E-2</v>
          </cell>
          <cell r="L251">
            <v>0.1067971996610825</v>
          </cell>
          <cell r="M251">
            <v>5.6539073789325399E-2</v>
          </cell>
          <cell r="N251">
            <v>0.10063919724957884</v>
          </cell>
          <cell r="O251">
            <v>8.598884907821612E-2</v>
          </cell>
          <cell r="P251">
            <v>0.13230138763683866</v>
          </cell>
        </row>
        <row r="252">
          <cell r="B252" t="str">
            <v>ENUC_SMR_BMGL_V</v>
          </cell>
          <cell r="C252" t="str">
            <v>VAR_fout</v>
          </cell>
          <cell r="D252" t="str">
            <v>LTH</v>
          </cell>
          <cell r="E252"/>
          <cell r="F252"/>
          <cell r="G252"/>
          <cell r="H252"/>
          <cell r="I252"/>
          <cell r="J252"/>
          <cell r="K252"/>
          <cell r="L252"/>
          <cell r="M252">
            <v>0.18970444048348351</v>
          </cell>
          <cell r="N252">
            <v>0.27461074861541773</v>
          </cell>
          <cell r="O252">
            <v>0.32321663560556646</v>
          </cell>
          <cell r="P252">
            <v>0.32375117130641978</v>
          </cell>
        </row>
        <row r="253">
          <cell r="B253" t="str">
            <v>ENUC_SMR_BMGL_V</v>
          </cell>
          <cell r="C253" t="str">
            <v>VAR_fout</v>
          </cell>
          <cell r="D253" t="str">
            <v>ELC</v>
          </cell>
          <cell r="E253"/>
          <cell r="F253"/>
          <cell r="G253"/>
          <cell r="H253"/>
          <cell r="I253"/>
          <cell r="J253"/>
          <cell r="K253"/>
          <cell r="L253"/>
          <cell r="M253">
            <v>0.27715120823506656</v>
          </cell>
          <cell r="N253">
            <v>0.62264749214707005</v>
          </cell>
          <cell r="O253">
            <v>0.72269183114352964</v>
          </cell>
          <cell r="P253">
            <v>0.87464592322622203</v>
          </cell>
        </row>
        <row r="254">
          <cell r="B254" t="str">
            <v>ENUC_SMR_BMGL_V</v>
          </cell>
          <cell r="C254" t="str">
            <v>VAR_fin</v>
          </cell>
          <cell r="D254" t="str">
            <v>URN</v>
          </cell>
          <cell r="E254"/>
          <cell r="F254"/>
          <cell r="G254"/>
          <cell r="H254"/>
          <cell r="I254"/>
          <cell r="J254"/>
          <cell r="K254"/>
          <cell r="L254"/>
          <cell r="M254">
            <v>0.92019693666505942</v>
          </cell>
          <cell r="N254">
            <v>1.9999193020599033</v>
          </cell>
          <cell r="O254">
            <v>2.3232508611248339</v>
          </cell>
          <cell r="P254">
            <v>2.7817622366348926</v>
          </cell>
        </row>
        <row r="255">
          <cell r="B255" t="str">
            <v>ENUC_SMR_BMGL_V</v>
          </cell>
          <cell r="C255" t="str">
            <v>VAR_ncap</v>
          </cell>
          <cell r="D255" t="str">
            <v>-</v>
          </cell>
          <cell r="E255"/>
          <cell r="F255"/>
          <cell r="G255"/>
          <cell r="H255"/>
          <cell r="I255"/>
          <cell r="J255"/>
          <cell r="K255"/>
          <cell r="L255"/>
          <cell r="M255">
            <v>2.46052720660636E-2</v>
          </cell>
          <cell r="N255">
            <v>1.6640701906915501E-5</v>
          </cell>
          <cell r="O255">
            <v>9.8214930797692595E-3</v>
          </cell>
        </row>
        <row r="256">
          <cell r="B256" t="str">
            <v>ENUC_SMR_BMGL_V</v>
          </cell>
          <cell r="C256" t="str">
            <v>VAR_cap</v>
          </cell>
          <cell r="D256" t="str">
            <v>-</v>
          </cell>
          <cell r="E256"/>
          <cell r="F256"/>
          <cell r="G256"/>
          <cell r="H256"/>
          <cell r="I256"/>
          <cell r="J256"/>
          <cell r="K256"/>
          <cell r="L256"/>
          <cell r="M256">
            <v>1.00268022734861E-2</v>
          </cell>
          <cell r="N256">
            <v>2.46052720660636E-2</v>
          </cell>
          <cell r="O256">
            <v>2.77354605338785E-2</v>
          </cell>
          <cell r="P256">
            <v>3.4443405847739798E-2</v>
          </cell>
        </row>
        <row r="257">
          <cell r="B257" t="str">
            <v>ENUC_SMR_BMGL_VI</v>
          </cell>
          <cell r="C257" t="str">
            <v>VAR_fout</v>
          </cell>
          <cell r="D257" t="str">
            <v>LTH</v>
          </cell>
          <cell r="E257"/>
          <cell r="F257"/>
          <cell r="G257"/>
          <cell r="H257"/>
          <cell r="I257"/>
          <cell r="J257"/>
          <cell r="K257"/>
          <cell r="L257"/>
          <cell r="O257">
            <v>0.23290125949950305</v>
          </cell>
          <cell r="P257">
            <v>0.35219632835475928</v>
          </cell>
        </row>
        <row r="258">
          <cell r="B258" t="str">
            <v>ENUC_SMR_BMGL_VI</v>
          </cell>
          <cell r="C258" t="str">
            <v>VAR_fout</v>
          </cell>
          <cell r="D258" t="str">
            <v>ELC</v>
          </cell>
          <cell r="E258"/>
          <cell r="F258"/>
          <cell r="G258"/>
          <cell r="H258"/>
          <cell r="I258"/>
          <cell r="J258"/>
          <cell r="K258"/>
          <cell r="L258"/>
          <cell r="O258">
            <v>0.48825861526706538</v>
          </cell>
          <cell r="P258">
            <v>0.97874791086505331</v>
          </cell>
        </row>
        <row r="259">
          <cell r="B259" t="str">
            <v>ENUC_SMR_BMGL_VI</v>
          </cell>
          <cell r="C259" t="str">
            <v>VAR_fin</v>
          </cell>
          <cell r="D259" t="str">
            <v>URN</v>
          </cell>
          <cell r="E259"/>
          <cell r="F259"/>
          <cell r="G259"/>
          <cell r="H259"/>
          <cell r="I259"/>
          <cell r="J259"/>
          <cell r="K259"/>
          <cell r="L259"/>
          <cell r="O259">
            <v>1.5760752692594717</v>
          </cell>
          <cell r="P259">
            <v>3.1083673986495568</v>
          </cell>
        </row>
        <row r="260">
          <cell r="B260" t="str">
            <v>ENUC_SMR_BMGL_VI</v>
          </cell>
          <cell r="C260" t="str">
            <v>VAR_ncap</v>
          </cell>
          <cell r="D260" t="str">
            <v>-</v>
          </cell>
          <cell r="E260"/>
          <cell r="F260"/>
          <cell r="G260"/>
          <cell r="H260"/>
          <cell r="I260"/>
          <cell r="J260"/>
          <cell r="K260"/>
          <cell r="L260"/>
          <cell r="N260">
            <v>9.5741803266332897E-3</v>
          </cell>
          <cell r="O260">
            <v>2.8932418408330499E-2</v>
          </cell>
        </row>
        <row r="261">
          <cell r="B261" t="str">
            <v>ENUC_SMR_BMGL_VI</v>
          </cell>
          <cell r="C261" t="str">
            <v>VAR_cap</v>
          </cell>
          <cell r="D261" t="str">
            <v>-</v>
          </cell>
          <cell r="E261"/>
          <cell r="F261"/>
          <cell r="G261"/>
          <cell r="H261"/>
          <cell r="I261"/>
          <cell r="J261"/>
          <cell r="K261"/>
          <cell r="L261"/>
          <cell r="O261">
            <v>1.8746153056841498E-2</v>
          </cell>
          <cell r="P261">
            <v>3.8506598734963801E-2</v>
          </cell>
        </row>
        <row r="262">
          <cell r="B262" t="str">
            <v>EHYD-DAM00</v>
          </cell>
          <cell r="C262" t="str">
            <v>VAR_fout</v>
          </cell>
          <cell r="D262" t="str">
            <v>ELC</v>
          </cell>
          <cell r="E262">
            <v>66.745679999980808</v>
          </cell>
          <cell r="F262">
            <v>49.774776013267541</v>
          </cell>
          <cell r="G262">
            <v>68.432950761536119</v>
          </cell>
          <cell r="H262">
            <v>68.879819859435827</v>
          </cell>
          <cell r="I262">
            <v>69.961069547435201</v>
          </cell>
          <cell r="J262">
            <v>71.046151182469785</v>
          </cell>
          <cell r="K262">
            <v>71.395180272838303</v>
          </cell>
          <cell r="L262">
            <v>71.337828487995111</v>
          </cell>
          <cell r="M262">
            <v>71.337849435323363</v>
          </cell>
          <cell r="N262">
            <v>71.337982046259469</v>
          </cell>
          <cell r="O262">
            <v>71.337948920611979</v>
          </cell>
          <cell r="P262">
            <v>71.337135964436314</v>
          </cell>
        </row>
        <row r="263">
          <cell r="B263" t="str">
            <v>EHYD-DAM00</v>
          </cell>
          <cell r="C263" t="str">
            <v>VAR_fin</v>
          </cell>
          <cell r="D263" t="str">
            <v>HYDD</v>
          </cell>
          <cell r="E263">
            <v>66.745679999980808</v>
          </cell>
          <cell r="F263">
            <v>49.774776013267541</v>
          </cell>
          <cell r="G263">
            <v>68.432950761536119</v>
          </cell>
          <cell r="H263">
            <v>68.879819859435827</v>
          </cell>
          <cell r="I263">
            <v>69.961069547435201</v>
          </cell>
          <cell r="J263">
            <v>71.046151182469785</v>
          </cell>
          <cell r="K263">
            <v>71.395180272838303</v>
          </cell>
          <cell r="L263">
            <v>71.337828487995111</v>
          </cell>
          <cell r="M263">
            <v>71.337849435323363</v>
          </cell>
          <cell r="N263">
            <v>71.337982046259469</v>
          </cell>
          <cell r="O263">
            <v>71.337948920611979</v>
          </cell>
          <cell r="P263">
            <v>71.337135964436314</v>
          </cell>
        </row>
        <row r="264">
          <cell r="B264" t="str">
            <v>EHYD-DAM00</v>
          </cell>
          <cell r="C264" t="str">
            <v>VAR_cap</v>
          </cell>
          <cell r="D264" t="str">
            <v>-</v>
          </cell>
          <cell r="E264">
            <v>7.3394300010600002</v>
          </cell>
          <cell r="F264">
            <v>7.3394300010600002</v>
          </cell>
          <cell r="G264">
            <v>7.3394300010600002</v>
          </cell>
          <cell r="H264">
            <v>7.3394300010600002</v>
          </cell>
          <cell r="I264">
            <v>7.3394300010600002</v>
          </cell>
          <cell r="J264">
            <v>7.3394300010600002</v>
          </cell>
          <cell r="K264">
            <v>7.3394300010600002</v>
          </cell>
          <cell r="L264">
            <v>7.3394300010600002</v>
          </cell>
          <cell r="M264">
            <v>7.3394300010600002</v>
          </cell>
          <cell r="N264">
            <v>7.3394300010600002</v>
          </cell>
          <cell r="O264">
            <v>7.3394300010600002</v>
          </cell>
          <cell r="P264">
            <v>7.3394300010600002</v>
          </cell>
        </row>
        <row r="265">
          <cell r="B265" t="str">
            <v>RHES-SHSTG-CHPWOD</v>
          </cell>
          <cell r="C265" t="str">
            <v>VAR_fout</v>
          </cell>
          <cell r="D265" t="str">
            <v>AUX_RES-CHPWOD_OUT</v>
          </cell>
          <cell r="E265">
            <v>4.7472411512018233E-6</v>
          </cell>
          <cell r="F265">
            <v>6.2660912020055566E-6</v>
          </cell>
          <cell r="G265">
            <v>6.5055782302212772E-6</v>
          </cell>
          <cell r="H265">
            <v>1.4278077749820118E-3</v>
          </cell>
          <cell r="I265">
            <v>2.3546447784261E-3</v>
          </cell>
          <cell r="J265">
            <v>2.5756624904334897E-3</v>
          </cell>
          <cell r="K265">
            <v>3.4664077748222549E-3</v>
          </cell>
          <cell r="L265">
            <v>8.0725462140349372E-3</v>
          </cell>
          <cell r="M265">
            <v>4.4351625518288355E-3</v>
          </cell>
          <cell r="N265">
            <v>9.5552625907640333E-3</v>
          </cell>
          <cell r="O265">
            <v>6.5947836575545975E-3</v>
          </cell>
          <cell r="P265">
            <v>1.5742860054358494E-2</v>
          </cell>
        </row>
        <row r="266">
          <cell r="B266" t="str">
            <v>RHES-SHSTG-CHPWOD</v>
          </cell>
          <cell r="C266" t="str">
            <v>VAR_fout</v>
          </cell>
          <cell r="D266" t="str">
            <v>RHES_LTH_CHPWOD</v>
          </cell>
          <cell r="E266">
            <v>4.7472411512018115E-6</v>
          </cell>
          <cell r="F266">
            <v>6.2702685961402127E-6</v>
          </cell>
          <cell r="G266">
            <v>6.512354874211079E-6</v>
          </cell>
          <cell r="H266">
            <v>1.4278077749820118E-3</v>
          </cell>
          <cell r="I266">
            <v>2.3568089739944989E-3</v>
          </cell>
          <cell r="J266">
            <v>2.5756624904334827E-3</v>
          </cell>
          <cell r="K266">
            <v>3.4692398073180178E-3</v>
          </cell>
          <cell r="L266">
            <v>8.0725462140349286E-3</v>
          </cell>
          <cell r="M266">
            <v>4.4351625518288303E-3</v>
          </cell>
          <cell r="N266">
            <v>9.5552625907640246E-3</v>
          </cell>
          <cell r="O266">
            <v>6.5947836575545923E-3</v>
          </cell>
          <cell r="P266">
            <v>1.574286005435848E-2</v>
          </cell>
        </row>
        <row r="267">
          <cell r="B267" t="str">
            <v>RHES-SHSTG-CHPWOD</v>
          </cell>
          <cell r="C267" t="str">
            <v>VAR_fin</v>
          </cell>
          <cell r="D267" t="str">
            <v>AUX_RES-CHPWOD_IN</v>
          </cell>
          <cell r="E267">
            <v>3.7825168898541353E-6</v>
          </cell>
          <cell r="F267">
            <v>4.5295940080090464E-6</v>
          </cell>
          <cell r="G267">
            <v>4.8282963350435942E-6</v>
          </cell>
          <cell r="H267">
            <v>1.7847597187276945E-3</v>
          </cell>
          <cell r="I267">
            <v>2.8567381502963116E-3</v>
          </cell>
          <cell r="J267">
            <v>3.0301911652159739E-3</v>
          </cell>
          <cell r="K267">
            <v>3.964845494077592E-3</v>
          </cell>
          <cell r="L267">
            <v>8.9694957933721658E-3</v>
          </cell>
          <cell r="M267">
            <v>4.9279583909205846E-3</v>
          </cell>
          <cell r="N267">
            <v>1.061695843418215E-2</v>
          </cell>
          <cell r="O267">
            <v>7.3275373972827747E-3</v>
          </cell>
          <cell r="P267">
            <v>1.7492066727065585E-2</v>
          </cell>
        </row>
        <row r="268">
          <cell r="B268" t="str">
            <v>RHES-SHSTG-CHPWOD</v>
          </cell>
          <cell r="C268" t="str">
            <v>VAR_fin</v>
          </cell>
          <cell r="D268" t="str">
            <v>RHES_LTH_CHPWOD</v>
          </cell>
          <cell r="E268">
            <v>3.7825168898541353E-6</v>
          </cell>
          <cell r="F268">
            <v>4.5295940080090464E-6</v>
          </cell>
          <cell r="G268">
            <v>4.8282963350435942E-6</v>
          </cell>
          <cell r="H268">
            <v>1.7847597187276945E-3</v>
          </cell>
          <cell r="I268">
            <v>2.8567381502963116E-3</v>
          </cell>
          <cell r="J268">
            <v>3.0301911652159739E-3</v>
          </cell>
          <cell r="K268">
            <v>3.964845494077592E-3</v>
          </cell>
          <cell r="L268">
            <v>8.9694957933721658E-3</v>
          </cell>
          <cell r="M268">
            <v>4.9279583909205846E-3</v>
          </cell>
          <cell r="N268">
            <v>1.061695843418215E-2</v>
          </cell>
          <cell r="O268">
            <v>7.3275373972827747E-3</v>
          </cell>
          <cell r="P268">
            <v>1.7492066727065585E-2</v>
          </cell>
        </row>
        <row r="269">
          <cell r="B269" t="str">
            <v>RHES-SHSTG-CHPWOD</v>
          </cell>
          <cell r="C269" t="str">
            <v>VAR_ncap</v>
          </cell>
          <cell r="D269" t="str">
            <v>-</v>
          </cell>
          <cell r="E269">
            <v>1.5254679360201401E-3</v>
          </cell>
          <cell r="F269">
            <v>4.1612590419037602E-5</v>
          </cell>
          <cell r="G269">
            <v>6.9766960094705394E-5</v>
          </cell>
          <cell r="H269">
            <v>6.0579428530879297E-5</v>
          </cell>
          <cell r="I269">
            <v>1.6905999482476699E-3</v>
          </cell>
          <cell r="J269">
            <v>6.7074613085741405E-4</v>
          </cell>
          <cell r="K269">
            <v>1.2474612825660601E-4</v>
          </cell>
          <cell r="L269">
            <v>2.5833563415875102E-3</v>
          </cell>
          <cell r="M269">
            <v>9.1409105076152903E-5</v>
          </cell>
          <cell r="N269">
            <v>1.7009695544800401E-3</v>
          </cell>
          <cell r="O269">
            <v>1.2547432271876201E-3</v>
          </cell>
          <cell r="P269">
            <v>3.7732292019388202E-3</v>
          </cell>
        </row>
        <row r="270">
          <cell r="B270" t="str">
            <v>RHES-SHSTG-CHPWOD</v>
          </cell>
          <cell r="C270" t="str">
            <v>VAR_cap</v>
          </cell>
          <cell r="D270" t="str">
            <v>-</v>
          </cell>
          <cell r="E270">
            <v>1.5254679360201401E-3</v>
          </cell>
          <cell r="F270">
            <v>1.5618228645139613E-3</v>
          </cell>
          <cell r="G270">
            <v>1.6178031581242178E-3</v>
          </cell>
          <cell r="H270">
            <v>1.6560369489847374E-3</v>
          </cell>
          <cell r="I270">
            <v>2.1865853549514866E-3</v>
          </cell>
          <cell r="J270">
            <v>2.3929900053644574E-3</v>
          </cell>
          <cell r="K270">
            <v>2.4538975768226344E-3</v>
          </cell>
          <cell r="L270">
            <v>3.3446702661527991E-3</v>
          </cell>
          <cell r="M270">
            <v>2.8299488731252645E-3</v>
          </cell>
          <cell r="N270">
            <v>4.3272048342810491E-3</v>
          </cell>
          <cell r="O270">
            <v>3.4121095026984215E-3</v>
          </cell>
          <cell r="P270">
            <v>6.6867648203979757E-3</v>
          </cell>
        </row>
        <row r="271">
          <cell r="B271" t="str">
            <v>ENUC_GOE_EXT</v>
          </cell>
          <cell r="C271" t="str">
            <v>VAR_fout</v>
          </cell>
          <cell r="D271" t="str">
            <v>ELC</v>
          </cell>
          <cell r="E271"/>
          <cell r="F271"/>
          <cell r="G271">
            <v>21.477370027685616</v>
          </cell>
          <cell r="H271">
            <v>23.747804621616712</v>
          </cell>
          <cell r="I271">
            <v>24.149692850580955</v>
          </cell>
          <cell r="J271"/>
          <cell r="K271"/>
          <cell r="L271"/>
        </row>
        <row r="272">
          <cell r="B272" t="str">
            <v>ENUC_GOE_EXT</v>
          </cell>
          <cell r="C272" t="str">
            <v>VAR_fin</v>
          </cell>
          <cell r="D272" t="str">
            <v>URN</v>
          </cell>
          <cell r="E272"/>
          <cell r="F272"/>
          <cell r="G272">
            <v>64.772945578316623</v>
          </cell>
          <cell r="H272">
            <v>71.620280061181845</v>
          </cell>
          <cell r="I272">
            <v>72.832322520277586</v>
          </cell>
          <cell r="J272"/>
          <cell r="K272"/>
          <cell r="L272"/>
        </row>
        <row r="273">
          <cell r="B273" t="str">
            <v>ENUC_GOE_EXT</v>
          </cell>
          <cell r="C273" t="str">
            <v>VAR_ncap</v>
          </cell>
          <cell r="D273" t="str">
            <v>-</v>
          </cell>
          <cell r="E273"/>
          <cell r="F273"/>
          <cell r="G273">
            <v>0.82085392331360996</v>
          </cell>
          <cell r="H273"/>
          <cell r="I273"/>
          <cell r="J273"/>
          <cell r="K273"/>
          <cell r="L273"/>
        </row>
        <row r="274">
          <cell r="B274" t="str">
            <v>ENUC_GOE_EXT</v>
          </cell>
          <cell r="C274" t="str">
            <v>VAR_cap</v>
          </cell>
          <cell r="D274" t="str">
            <v>-</v>
          </cell>
          <cell r="E274"/>
          <cell r="F274"/>
          <cell r="G274">
            <v>0.82085392331360996</v>
          </cell>
          <cell r="H274">
            <v>0.82085380358805649</v>
          </cell>
          <cell r="I274">
            <v>0.82085365312047665</v>
          </cell>
          <cell r="J274"/>
          <cell r="K274"/>
          <cell r="L274"/>
        </row>
        <row r="275">
          <cell r="B275" t="str">
            <v>ESOL-PV_A</v>
          </cell>
          <cell r="C275" t="str">
            <v>VAR_fout</v>
          </cell>
          <cell r="D275" t="str">
            <v>ELC35</v>
          </cell>
          <cell r="E275"/>
          <cell r="F275"/>
          <cell r="G275"/>
          <cell r="H275">
            <v>7.3878427359026972E-4</v>
          </cell>
          <cell r="I275">
            <v>2.7535729559271904E-3</v>
          </cell>
          <cell r="J275">
            <v>2.7305318478887414E-3</v>
          </cell>
          <cell r="K275">
            <v>2.7314351792655732E-3</v>
          </cell>
          <cell r="L275">
            <v>2.7421872552677974E-3</v>
          </cell>
          <cell r="M275">
            <v>2.8164813811091265E-3</v>
          </cell>
          <cell r="N275">
            <v>2.9849509275080384E-3</v>
          </cell>
          <cell r="O275">
            <v>4.2886416055079816E-3</v>
          </cell>
          <cell r="P275">
            <v>1.0785611664459618E-2</v>
          </cell>
        </row>
        <row r="276">
          <cell r="B276" t="str">
            <v>ESOL-PV_A</v>
          </cell>
          <cell r="C276" t="str">
            <v>VAR_fin</v>
          </cell>
          <cell r="D276" t="str">
            <v>SOL</v>
          </cell>
          <cell r="E276"/>
          <cell r="F276"/>
          <cell r="G276"/>
          <cell r="H276">
            <v>7.3878427359026972E-4</v>
          </cell>
          <cell r="I276">
            <v>2.7535729559271904E-3</v>
          </cell>
          <cell r="J276">
            <v>2.7305318478887414E-3</v>
          </cell>
          <cell r="K276">
            <v>2.7314351792655732E-3</v>
          </cell>
          <cell r="L276">
            <v>2.7421872552677974E-3</v>
          </cell>
          <cell r="M276">
            <v>2.8164813811091265E-3</v>
          </cell>
          <cell r="N276">
            <v>2.9849509275080384E-3</v>
          </cell>
          <cell r="O276">
            <v>4.2886416055079816E-3</v>
          </cell>
          <cell r="P276">
            <v>1.0785611664459618E-2</v>
          </cell>
        </row>
        <row r="277">
          <cell r="B277" t="str">
            <v>ESOL-PV_A</v>
          </cell>
          <cell r="C277" t="str">
            <v>VAR_fin</v>
          </cell>
          <cell r="D277" t="str">
            <v>SOLPVC</v>
          </cell>
          <cell r="E277"/>
          <cell r="F277"/>
          <cell r="G277"/>
          <cell r="H277">
            <v>7.3878427359027005E-4</v>
          </cell>
          <cell r="I277">
            <v>2.75357295592719E-3</v>
          </cell>
          <cell r="J277">
            <v>2.7305318478887401E-3</v>
          </cell>
          <cell r="K277">
            <v>2.7314351792655702E-3</v>
          </cell>
          <cell r="L277">
            <v>2.7421872552678001E-3</v>
          </cell>
          <cell r="M277">
            <v>2.81648138110913E-3</v>
          </cell>
          <cell r="N277">
            <v>2.9849509275080401E-3</v>
          </cell>
          <cell r="O277">
            <v>4.2886416055079798E-3</v>
          </cell>
          <cell r="P277">
            <v>1.0785611664459601E-2</v>
          </cell>
        </row>
        <row r="278">
          <cell r="B278" t="str">
            <v>ESOL-PV_A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>
            <v>3.9939273515485403E-4</v>
          </cell>
          <cell r="I278">
            <v>1.6688278793075799E-6</v>
          </cell>
          <cell r="J278">
            <v>6.7226642421424795E-7</v>
          </cell>
          <cell r="K278">
            <v>1.8515038232327699E-6</v>
          </cell>
          <cell r="L278">
            <v>3.1070171925422402E-6</v>
          </cell>
          <cell r="M278">
            <v>4.3085558705106299E-4</v>
          </cell>
          <cell r="N278">
            <v>1.9629018974343799E-5</v>
          </cell>
          <cell r="O278">
            <v>1.1135142137665001E-3</v>
          </cell>
        </row>
        <row r="279">
          <cell r="B279" t="str">
            <v>ESOL-PV_A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>
            <v>1.0715836650077999E-4</v>
          </cell>
          <cell r="I279">
            <v>3.9939273515485403E-4</v>
          </cell>
          <cell r="J279">
            <v>4.0071111428968199E-4</v>
          </cell>
          <cell r="K279">
            <v>4.0202368232590899E-4</v>
          </cell>
          <cell r="L279">
            <v>4.03585333281609E-4</v>
          </cell>
          <cell r="M279">
            <v>4.14190768027569E-4</v>
          </cell>
          <cell r="N279">
            <v>4.3815520237035899E-4</v>
          </cell>
          <cell r="O279">
            <v>6.2714962307803103E-4</v>
          </cell>
          <cell r="P279">
            <v>1.56895734080768E-3</v>
          </cell>
        </row>
        <row r="280">
          <cell r="B280" t="str">
            <v>G-INTC-IND</v>
          </cell>
          <cell r="C280" t="str">
            <v>VAR_fout</v>
          </cell>
          <cell r="D280" t="str">
            <v>ELC35</v>
          </cell>
          <cell r="E280">
            <v>7.1232976096328232E-3</v>
          </cell>
          <cell r="F280">
            <v>2.6360512102638063E-3</v>
          </cell>
          <cell r="G280">
            <v>2.8930709360434504E-3</v>
          </cell>
          <cell r="H280">
            <v>1.158324175117103E-3</v>
          </cell>
          <cell r="I280">
            <v>3.0392481763506169E-3</v>
          </cell>
          <cell r="J280">
            <v>2.3056414756947806E-3</v>
          </cell>
          <cell r="K280">
            <v>2.8241258689320425E-3</v>
          </cell>
          <cell r="L280">
            <v>5.3864938238835525E-3</v>
          </cell>
          <cell r="M280">
            <v>3.1777154533861205E-3</v>
          </cell>
          <cell r="N280">
            <v>6.2995553885131714E-3</v>
          </cell>
          <cell r="O280">
            <v>4.7923976123595479E-3</v>
          </cell>
          <cell r="P280">
            <v>1.0608466664527819E-2</v>
          </cell>
        </row>
        <row r="281">
          <cell r="B281" t="str">
            <v>G-INTC-IND</v>
          </cell>
          <cell r="C281" t="str">
            <v>VAR_fout</v>
          </cell>
          <cell r="D281" t="str">
            <v>ITOT_ELC</v>
          </cell>
          <cell r="E281">
            <v>55.827934124313984</v>
          </cell>
          <cell r="F281">
            <v>57.475723900034836</v>
          </cell>
          <cell r="G281">
            <v>52.917612027899388</v>
          </cell>
          <cell r="H281">
            <v>51.957356622265713</v>
          </cell>
          <cell r="I281">
            <v>50.867853414443658</v>
          </cell>
          <cell r="J281">
            <v>51.276040511154541</v>
          </cell>
          <cell r="K281">
            <v>50.808493091133506</v>
          </cell>
          <cell r="L281">
            <v>49.971422791160286</v>
          </cell>
          <cell r="M281">
            <v>49.055569899674332</v>
          </cell>
          <cell r="N281">
            <v>50.439243678908397</v>
          </cell>
          <cell r="O281">
            <v>48.039609538756217</v>
          </cell>
          <cell r="P281">
            <v>47.146913140494561</v>
          </cell>
        </row>
        <row r="282">
          <cell r="B282" t="str">
            <v>G-INTC-IND</v>
          </cell>
          <cell r="C282" t="str">
            <v>VAR_fout</v>
          </cell>
          <cell r="D282" t="str">
            <v>ELC13</v>
          </cell>
          <cell r="E282">
            <v>6.5550077420753498E-3</v>
          </cell>
          <cell r="F282">
            <v>1.8717921962162259E-3</v>
          </cell>
          <cell r="G282">
            <v>2.2304433972506433E-3</v>
          </cell>
          <cell r="H282">
            <v>8.740825832956482E-4</v>
          </cell>
          <cell r="I282">
            <v>2.1749190830472383E-3</v>
          </cell>
          <cell r="J282">
            <v>1.7218787104682058E-3</v>
          </cell>
          <cell r="K282">
            <v>2.0755552405821343E-3</v>
          </cell>
          <cell r="L282">
            <v>4.0488502786737461E-3</v>
          </cell>
          <cell r="M282">
            <v>2.4448112947842962E-3</v>
          </cell>
          <cell r="N282">
            <v>4.8453211144322212E-3</v>
          </cell>
          <cell r="O282">
            <v>3.7067271024761482E-3</v>
          </cell>
          <cell r="P282">
            <v>8.1855075723868635E-3</v>
          </cell>
        </row>
        <row r="283">
          <cell r="B283" t="str">
            <v>G-INTC-IND</v>
          </cell>
          <cell r="C283" t="str">
            <v>VAR_fin</v>
          </cell>
          <cell r="D283" t="str">
            <v>ELC3</v>
          </cell>
          <cell r="E283">
            <v>25.760049004783859</v>
          </cell>
          <cell r="F283">
            <v>57.474538703238132</v>
          </cell>
          <cell r="G283">
            <v>52.914067858532036</v>
          </cell>
          <cell r="H283">
            <v>23.805601217055322</v>
          </cell>
          <cell r="I283">
            <v>50.866761933176285</v>
          </cell>
          <cell r="J283">
            <v>23.291259245513906</v>
          </cell>
          <cell r="K283">
            <v>50.807408032354537</v>
          </cell>
          <cell r="L283">
            <v>22.555044978067702</v>
          </cell>
          <cell r="M283">
            <v>49.053424732212591</v>
          </cell>
          <cell r="N283">
            <v>50.435470045097723</v>
          </cell>
          <cell r="O283">
            <v>48.036661910548581</v>
          </cell>
          <cell r="P283">
            <v>47.141742719263938</v>
          </cell>
        </row>
        <row r="284">
          <cell r="B284" t="str">
            <v>G-INTC-IND</v>
          </cell>
          <cell r="C284" t="str">
            <v>VAR_fin</v>
          </cell>
          <cell r="D284" t="str">
            <v>ELC5</v>
          </cell>
          <cell r="E284">
            <v>30.081476915144229</v>
          </cell>
          <cell r="F284">
            <v>5.6205015256581429E-3</v>
          </cell>
          <cell r="G284">
            <v>8.5980604545281072E-3</v>
          </cell>
          <cell r="H284">
            <v>28.153785030417708</v>
          </cell>
          <cell r="I284">
            <v>6.2992576388272532E-3</v>
          </cell>
          <cell r="J284">
            <v>27.988808785826759</v>
          </cell>
          <cell r="K284">
            <v>5.9799669428389187E-3</v>
          </cell>
          <cell r="L284">
            <v>27.425813157195183</v>
          </cell>
          <cell r="M284">
            <v>7.7630107279415524E-3</v>
          </cell>
          <cell r="N284">
            <v>1.4914400617636344E-2</v>
          </cell>
          <cell r="O284">
            <v>1.1442996269669164E-2</v>
          </cell>
          <cell r="P284">
            <v>2.3960739883644267E-2</v>
          </cell>
        </row>
        <row r="285">
          <cell r="B285" t="str">
            <v>G-INTC-IND</v>
          </cell>
          <cell r="C285" t="str">
            <v>VAR_ncap</v>
          </cell>
          <cell r="D285" t="str">
            <v>-</v>
          </cell>
          <cell r="E285">
            <v>3.0211628477808598E-7</v>
          </cell>
          <cell r="F285">
            <v>3.1339729518681399E-7</v>
          </cell>
          <cell r="G285">
            <v>3.4353931009204702E-7</v>
          </cell>
          <cell r="H285">
            <v>3.8811228431102502E-7</v>
          </cell>
          <cell r="I285">
            <v>5.0857003016150304E-7</v>
          </cell>
          <cell r="J285">
            <v>5.9455215815085898E-7</v>
          </cell>
          <cell r="K285">
            <v>7.5261269590678297E-7</v>
          </cell>
          <cell r="L285">
            <v>1.0480247749166599E-6</v>
          </cell>
          <cell r="M285">
            <v>1.2726386334257299E-6</v>
          </cell>
          <cell r="N285">
            <v>2.3325599104699101E-6</v>
          </cell>
          <cell r="O285">
            <v>4.0365516184417498E-6</v>
          </cell>
        </row>
        <row r="286">
          <cell r="B286" t="str">
            <v>G-INTC-IND</v>
          </cell>
          <cell r="C286" t="str">
            <v>VAR_cap</v>
          </cell>
          <cell r="D286" t="str">
            <v>-</v>
          </cell>
          <cell r="E286">
            <v>4.4927373631622096</v>
          </cell>
          <cell r="F286">
            <v>4.4927374613914424</v>
          </cell>
          <cell r="G286">
            <v>4.4927379786757893</v>
          </cell>
          <cell r="H286">
            <v>4.492738535750342</v>
          </cell>
          <cell r="I286">
            <v>4.4927388328001383</v>
          </cell>
          <cell r="J286">
            <v>4.4927394479485692</v>
          </cell>
          <cell r="K286">
            <v>4.4927401758243093</v>
          </cell>
          <cell r="L286">
            <v>4.4927405660622686</v>
          </cell>
          <cell r="M286">
            <v>4.4927423142792549</v>
          </cell>
          <cell r="N286">
            <v>4.4927434484477997</v>
          </cell>
          <cell r="O286">
            <v>4.4927471628408053</v>
          </cell>
          <cell r="P286">
            <v>4.4927492558372055</v>
          </cell>
        </row>
        <row r="287">
          <cell r="B287" t="str">
            <v>D-IH2R</v>
          </cell>
          <cell r="C287" t="str">
            <v>VAR_fout</v>
          </cell>
          <cell r="D287" t="str">
            <v>IH2</v>
          </cell>
          <cell r="E287"/>
          <cell r="F287"/>
          <cell r="G287"/>
          <cell r="H287">
            <v>1.2613478410609708E-3</v>
          </cell>
          <cell r="I287">
            <v>5.9698815109047038E-3</v>
          </cell>
          <cell r="J287">
            <v>8.465558055156891E-3</v>
          </cell>
          <cell r="K287">
            <v>8.3639549406379528E-3</v>
          </cell>
          <cell r="L287">
            <v>1.0898040159108191E-2</v>
          </cell>
          <cell r="M287">
            <v>6.6667064431938771E-3</v>
          </cell>
          <cell r="N287">
            <v>1.3995960531009696E-2</v>
          </cell>
          <cell r="O287">
            <v>1.5694584430497267E-2</v>
          </cell>
          <cell r="P287">
            <v>6.1406854174838134E-2</v>
          </cell>
        </row>
        <row r="288">
          <cell r="B288" t="str">
            <v>D-IH2R</v>
          </cell>
          <cell r="C288" t="str">
            <v>VAR_fin</v>
          </cell>
          <cell r="D288" t="str">
            <v>H2</v>
          </cell>
          <cell r="E288"/>
          <cell r="F288"/>
          <cell r="G288"/>
          <cell r="H288">
            <v>1.2613478410609708E-3</v>
          </cell>
          <cell r="I288">
            <v>5.9698815109047038E-3</v>
          </cell>
          <cell r="J288">
            <v>8.465558055156891E-3</v>
          </cell>
          <cell r="K288">
            <v>8.3639549406379528E-3</v>
          </cell>
          <cell r="L288">
            <v>1.0898040159108191E-2</v>
          </cell>
          <cell r="M288">
            <v>6.6667064431938771E-3</v>
          </cell>
          <cell r="N288">
            <v>1.3995960531009696E-2</v>
          </cell>
          <cell r="O288">
            <v>1.5694584430497267E-2</v>
          </cell>
          <cell r="P288">
            <v>6.1406854174838134E-2</v>
          </cell>
        </row>
        <row r="289">
          <cell r="B289" t="str">
            <v>D-IH2R</v>
          </cell>
          <cell r="C289" t="str">
            <v>VAR_ncap</v>
          </cell>
          <cell r="D289" t="str">
            <v>-</v>
          </cell>
          <cell r="E289"/>
          <cell r="F289"/>
          <cell r="G289"/>
          <cell r="H289">
            <v>2.3723220656508701E-4</v>
          </cell>
          <cell r="I289">
            <v>4.2503254039988E-4</v>
          </cell>
          <cell r="J289">
            <v>5.7835056931190702E-4</v>
          </cell>
          <cell r="K289">
            <v>6.2661141901097697E-4</v>
          </cell>
          <cell r="L289">
            <v>8.8724117641418294E-5</v>
          </cell>
          <cell r="M289">
            <v>2.5476369085633002E-4</v>
          </cell>
          <cell r="N289">
            <v>6.0656636248330802E-4</v>
          </cell>
          <cell r="O289">
            <v>7.9454600701417801E-4</v>
          </cell>
          <cell r="P289">
            <v>3.0080316859285102E-3</v>
          </cell>
        </row>
        <row r="290">
          <cell r="B290" t="str">
            <v>D-IH2R</v>
          </cell>
          <cell r="C290" t="str">
            <v>VAR_cap</v>
          </cell>
          <cell r="D290" t="str">
            <v>-</v>
          </cell>
          <cell r="E290"/>
          <cell r="F290"/>
          <cell r="G290"/>
          <cell r="H290">
            <v>2.3723220656508701E-4</v>
          </cell>
          <cell r="I290">
            <v>6.05134990882181E-4</v>
          </cell>
          <cell r="J290">
            <v>6.6760610128930101E-4</v>
          </cell>
          <cell r="K290">
            <v>6.2661141901097697E-4</v>
          </cell>
          <cell r="L290">
            <v>7.1533553665239504E-4</v>
          </cell>
          <cell r="M290">
            <v>3.7797822775014102E-4</v>
          </cell>
          <cell r="N290">
            <v>7.9997840244825996E-4</v>
          </cell>
          <cell r="O290">
            <v>9.0198220772269295E-4</v>
          </cell>
          <cell r="P290">
            <v>3.8025776929426899E-3</v>
          </cell>
        </row>
        <row r="291">
          <cell r="B291" t="str">
            <v>ESOL-PV_E</v>
          </cell>
          <cell r="C291" t="str">
            <v>VAR_fout</v>
          </cell>
          <cell r="D291" t="str">
            <v>CELC_E</v>
          </cell>
          <cell r="E291"/>
          <cell r="F291"/>
          <cell r="G291"/>
          <cell r="H291">
            <v>5.3794785709127609E-5</v>
          </cell>
          <cell r="I291">
            <v>9.7004769583600105E-4</v>
          </cell>
          <cell r="J291">
            <v>2.2875012732391817E-3</v>
          </cell>
          <cell r="K291">
            <v>2.7141969720365562E-3</v>
          </cell>
          <cell r="L291">
            <v>2.7313166843160553E-3</v>
          </cell>
          <cell r="M291">
            <v>2.727116740444735E-3</v>
          </cell>
          <cell r="N291">
            <v>2.7113445219836218E-3</v>
          </cell>
          <cell r="O291">
            <v>1.8937948081353263E-3</v>
          </cell>
          <cell r="P291">
            <v>3.4389617313570148E-3</v>
          </cell>
        </row>
        <row r="292">
          <cell r="B292" t="str">
            <v>ESOL-PV_E</v>
          </cell>
          <cell r="C292" t="str">
            <v>VAR_fin</v>
          </cell>
          <cell r="D292" t="str">
            <v>SOL</v>
          </cell>
          <cell r="E292"/>
          <cell r="F292"/>
          <cell r="G292"/>
          <cell r="H292">
            <v>5.3794785709127609E-5</v>
          </cell>
          <cell r="I292">
            <v>9.7004769583600105E-4</v>
          </cell>
          <cell r="J292">
            <v>2.2875012732391817E-3</v>
          </cell>
          <cell r="K292">
            <v>2.7141969720365562E-3</v>
          </cell>
          <cell r="L292">
            <v>2.7313166843160553E-3</v>
          </cell>
          <cell r="M292">
            <v>2.727116740444735E-3</v>
          </cell>
          <cell r="N292">
            <v>2.7113445219836218E-3</v>
          </cell>
          <cell r="O292">
            <v>1.8937948081353263E-3</v>
          </cell>
          <cell r="P292">
            <v>3.4389617313570148E-3</v>
          </cell>
        </row>
        <row r="293">
          <cell r="B293" t="str">
            <v>ESOL-PV_E</v>
          </cell>
          <cell r="C293" t="str">
            <v>VAR_fin</v>
          </cell>
          <cell r="D293" t="str">
            <v>SOLPVC</v>
          </cell>
          <cell r="E293"/>
          <cell r="F293"/>
          <cell r="G293"/>
          <cell r="H293">
            <v>5.3794785709127602E-5</v>
          </cell>
          <cell r="I293">
            <v>9.7004769583600105E-4</v>
          </cell>
          <cell r="J293">
            <v>2.2875012732391799E-3</v>
          </cell>
          <cell r="K293">
            <v>2.7141969720365601E-3</v>
          </cell>
          <cell r="L293">
            <v>2.7313166843160501E-3</v>
          </cell>
          <cell r="M293">
            <v>2.7271167404447402E-3</v>
          </cell>
          <cell r="N293">
            <v>2.71134452198362E-3</v>
          </cell>
          <cell r="O293">
            <v>1.89379480813533E-3</v>
          </cell>
          <cell r="P293">
            <v>3.43896173135701E-3</v>
          </cell>
        </row>
        <row r="294">
          <cell r="B294" t="str">
            <v>ESOL-PV_E</v>
          </cell>
          <cell r="C294" t="str">
            <v>VAR_ncap</v>
          </cell>
          <cell r="D294" t="str">
            <v>-</v>
          </cell>
          <cell r="E294"/>
          <cell r="F294"/>
          <cell r="G294"/>
          <cell r="H294">
            <v>1.5512409506440402E-5</v>
          </cell>
          <cell r="I294">
            <v>2.64124050941648E-4</v>
          </cell>
          <cell r="J294">
            <v>3.7974902965827602E-4</v>
          </cell>
          <cell r="K294">
            <v>1.2335513392035101E-4</v>
          </cell>
          <cell r="L294">
            <v>5.1332119564749297E-6</v>
          </cell>
          <cell r="M294">
            <v>2.9628283048028199E-6</v>
          </cell>
          <cell r="N294">
            <v>6.8044043266795401E-6</v>
          </cell>
          <cell r="O294">
            <v>4.1116296541431002E-5</v>
          </cell>
          <cell r="P294">
            <v>8.12508142558658E-4</v>
          </cell>
        </row>
        <row r="295">
          <cell r="B295" t="str">
            <v>ESOL-PV_E</v>
          </cell>
          <cell r="C295" t="str">
            <v>VAR_cap</v>
          </cell>
          <cell r="D295" t="str">
            <v>-</v>
          </cell>
          <cell r="E295"/>
          <cell r="F295"/>
          <cell r="G295"/>
          <cell r="H295">
            <v>1.5512409506440402E-5</v>
          </cell>
          <cell r="I295">
            <v>2.7963646044808899E-4</v>
          </cell>
          <cell r="J295">
            <v>6.5938549010636398E-4</v>
          </cell>
          <cell r="K295">
            <v>7.8274062402671504E-4</v>
          </cell>
          <cell r="L295">
            <v>7.8787383598319003E-4</v>
          </cell>
          <cell r="M295">
            <v>7.8667463449404401E-4</v>
          </cell>
          <cell r="N295">
            <v>7.8212865910823196E-4</v>
          </cell>
          <cell r="O295">
            <v>5.4645336548178895E-4</v>
          </cell>
          <cell r="P295">
            <v>9.9188001760839705E-4</v>
          </cell>
        </row>
        <row r="296">
          <cell r="B296" t="str">
            <v>EWSTINC</v>
          </cell>
          <cell r="C296" t="str">
            <v>VAR_fout</v>
          </cell>
          <cell r="D296" t="str">
            <v>ELC35</v>
          </cell>
          <cell r="E296">
            <v>6.5070001061227787</v>
          </cell>
          <cell r="F296">
            <v>7.3027674894206793</v>
          </cell>
          <cell r="G296">
            <v>8.1805030447877929</v>
          </cell>
          <cell r="H296">
            <v>7.3981495886865023</v>
          </cell>
          <cell r="I296">
            <v>7.4918703792439745</v>
          </cell>
          <cell r="J296">
            <v>7.6680323620225357</v>
          </cell>
          <cell r="K296">
            <v>7.8484555732752153</v>
          </cell>
          <cell r="L296">
            <v>8.0332922270180696</v>
          </cell>
          <cell r="M296">
            <v>8.0332921631498042</v>
          </cell>
          <cell r="N296">
            <v>8.0333033664674289</v>
          </cell>
          <cell r="O296">
            <v>8.0333015459152382</v>
          </cell>
          <cell r="P296">
            <v>8.0333607281273132</v>
          </cell>
        </row>
        <row r="297">
          <cell r="B297" t="str">
            <v>EWSTINC</v>
          </cell>
          <cell r="C297" t="str">
            <v>VAR_fout</v>
          </cell>
          <cell r="D297" t="str">
            <v>CO2_E</v>
          </cell>
          <cell r="E297">
            <v>1689.2932239705301</v>
          </cell>
          <cell r="F297">
            <v>1895.88373058462</v>
          </cell>
          <cell r="G297">
            <v>2123.7541319888701</v>
          </cell>
          <cell r="H297">
            <v>1920.64603753867</v>
          </cell>
          <cell r="I297">
            <v>1944.9770493493099</v>
          </cell>
          <cell r="J297">
            <v>1990.7107575060099</v>
          </cell>
          <cell r="K297">
            <v>2037.5507303422401</v>
          </cell>
          <cell r="L297">
            <v>2085.5364843943098</v>
          </cell>
          <cell r="M297">
            <v>2085.5364678133601</v>
          </cell>
          <cell r="N297">
            <v>2085.5393763254701</v>
          </cell>
          <cell r="O297">
            <v>2085.53890368885</v>
          </cell>
          <cell r="P297">
            <v>2085.55426808231</v>
          </cell>
        </row>
        <row r="298">
          <cell r="B298" t="str">
            <v>EWSTINC</v>
          </cell>
          <cell r="C298" t="str">
            <v>VAR_fin</v>
          </cell>
          <cell r="D298" t="str">
            <v>EWST</v>
          </cell>
          <cell r="E298">
            <v>18.203590775544452</v>
          </cell>
          <cell r="F298">
            <v>20.429781579575685</v>
          </cell>
          <cell r="G298">
            <v>22.885281594707656</v>
          </cell>
          <cell r="H298">
            <v>20.696616783821941</v>
          </cell>
          <cell r="I298">
            <v>20.958804411091702</v>
          </cell>
          <cell r="J298">
            <v>21.451624542090656</v>
          </cell>
          <cell r="K298">
            <v>21.95636562868798</v>
          </cell>
          <cell r="L298">
            <v>22.473453495628377</v>
          </cell>
          <cell r="M298">
            <v>22.473453316954362</v>
          </cell>
          <cell r="N298">
            <v>22.473484658679617</v>
          </cell>
          <cell r="O298">
            <v>22.473479565612646</v>
          </cell>
          <cell r="P298">
            <v>22.473645130197298</v>
          </cell>
        </row>
        <row r="299">
          <cell r="B299" t="str">
            <v>EWSTINC</v>
          </cell>
          <cell r="C299" t="str">
            <v>VAR_ncap</v>
          </cell>
          <cell r="D299" t="str">
            <v>-</v>
          </cell>
          <cell r="E299"/>
          <cell r="F299">
            <v>3.9443707182196601E-7</v>
          </cell>
          <cell r="G299">
            <v>7.4917890524123603E-7</v>
          </cell>
          <cell r="H299">
            <v>5.4417814871752901E-2</v>
          </cell>
          <cell r="I299">
            <v>0.104173440139461</v>
          </cell>
          <cell r="J299">
            <v>3.0522718718301999E-2</v>
          </cell>
          <cell r="K299">
            <v>7.8070138217875201E-2</v>
          </cell>
          <cell r="L299">
            <v>2.7757302585093398E-2</v>
          </cell>
          <cell r="M299">
            <v>1.9347985677512201E-2</v>
          </cell>
          <cell r="N299">
            <v>3.98209522221303E-2</v>
          </cell>
          <cell r="O299">
            <v>9.0499865952942404E-2</v>
          </cell>
          <cell r="P299">
            <v>4.4206506346004398E-2</v>
          </cell>
        </row>
        <row r="300">
          <cell r="B300" t="str">
            <v>EWSTINC</v>
          </cell>
          <cell r="C300" t="str">
            <v>VAR_cap</v>
          </cell>
          <cell r="D300" t="str">
            <v>-</v>
          </cell>
          <cell r="E300">
            <v>0.30518405546443211</v>
          </cell>
          <cell r="F300">
            <v>0.30518029727695872</v>
          </cell>
          <cell r="G300">
            <v>0.30517918790529769</v>
          </cell>
          <cell r="H300">
            <v>0.27599262045312939</v>
          </cell>
          <cell r="I300">
            <v>0.27948928160893877</v>
          </cell>
          <cell r="J300">
            <v>0.28606121548295804</v>
          </cell>
          <cell r="K300">
            <v>0.29279195578385786</v>
          </cell>
          <cell r="L300">
            <v>0.29968841572150007</v>
          </cell>
          <cell r="M300">
            <v>0.29968749687960244</v>
          </cell>
          <cell r="N300">
            <v>0.29969065414259421</v>
          </cell>
          <cell r="O300">
            <v>0.29968967181305795</v>
          </cell>
          <cell r="P300">
            <v>0.29970046060092481</v>
          </cell>
        </row>
        <row r="301">
          <cell r="B301" t="str">
            <v>D-IBIO</v>
          </cell>
          <cell r="C301" t="str">
            <v>VAR_fout</v>
          </cell>
          <cell r="D301" t="str">
            <v>IBIO</v>
          </cell>
          <cell r="E301">
            <v>0.4367254462848551</v>
          </cell>
          <cell r="F301">
            <v>0.55206636573168688</v>
          </cell>
          <cell r="G301">
            <v>0.92894610832448998</v>
          </cell>
          <cell r="H301">
            <v>2.1950770968419704</v>
          </cell>
          <cell r="I301">
            <v>3.6671511781056245</v>
          </cell>
          <cell r="J301">
            <v>5.695269545942252</v>
          </cell>
          <cell r="K301">
            <v>5.7581540466991603</v>
          </cell>
          <cell r="L301">
            <v>5.7582969054938742</v>
          </cell>
          <cell r="M301">
            <v>6.1576014647408517</v>
          </cell>
          <cell r="N301">
            <v>6.4687898443805771</v>
          </cell>
          <cell r="O301">
            <v>6.4689130197494116</v>
          </cell>
          <cell r="P301">
            <v>6.8318714858221439</v>
          </cell>
        </row>
        <row r="302">
          <cell r="B302" t="str">
            <v>D-IBIO</v>
          </cell>
          <cell r="C302" t="str">
            <v>VAR_fin</v>
          </cell>
          <cell r="D302" t="str">
            <v>BIO</v>
          </cell>
          <cell r="E302">
            <v>0.4367254462848551</v>
          </cell>
          <cell r="F302">
            <v>0.55206636573168688</v>
          </cell>
          <cell r="G302">
            <v>0.92894610832448998</v>
          </cell>
          <cell r="H302">
            <v>2.1950770968419704</v>
          </cell>
          <cell r="I302">
            <v>3.6671511781056245</v>
          </cell>
          <cell r="J302">
            <v>5.695269545942252</v>
          </cell>
          <cell r="K302">
            <v>5.7581540466991603</v>
          </cell>
          <cell r="L302">
            <v>5.7582969054938742</v>
          </cell>
          <cell r="M302">
            <v>6.1576014647408517</v>
          </cell>
          <cell r="N302">
            <v>6.4687898443805771</v>
          </cell>
          <cell r="O302">
            <v>6.4689130197494116</v>
          </cell>
          <cell r="P302">
            <v>6.8318714858221439</v>
          </cell>
        </row>
        <row r="303">
          <cell r="B303" t="str">
            <v>D-EWOD</v>
          </cell>
          <cell r="C303" t="str">
            <v>VAR_fout</v>
          </cell>
          <cell r="D303" t="str">
            <v>EWOD</v>
          </cell>
          <cell r="E303">
            <v>3.5293102858324326</v>
          </cell>
          <cell r="F303">
            <v>1.9120845684457006</v>
          </cell>
          <cell r="G303">
            <v>3.5089560551796888</v>
          </cell>
          <cell r="H303">
            <v>5.0462263771350528</v>
          </cell>
          <cell r="I303">
            <v>5.4079569782287811</v>
          </cell>
          <cell r="J303">
            <v>5.7149828057992043</v>
          </cell>
          <cell r="K303">
            <v>5.7096721935061669</v>
          </cell>
          <cell r="L303">
            <v>4.4766961594425867</v>
          </cell>
          <cell r="M303">
            <v>1.65298968833996</v>
          </cell>
          <cell r="N303">
            <v>1.5274109278581642</v>
          </cell>
          <cell r="O303">
            <v>1.3473946268403647</v>
          </cell>
          <cell r="P303">
            <v>0.9559733076143615</v>
          </cell>
        </row>
        <row r="304">
          <cell r="B304" t="str">
            <v>D-EWOD</v>
          </cell>
          <cell r="C304" t="str">
            <v>VAR_fin</v>
          </cell>
          <cell r="D304" t="str">
            <v>WOD</v>
          </cell>
          <cell r="E304">
            <v>3.5293102858324326</v>
          </cell>
          <cell r="F304">
            <v>1.9120845684457006</v>
          </cell>
          <cell r="G304">
            <v>3.5089560551796888</v>
          </cell>
          <cell r="H304">
            <v>5.0462263771350528</v>
          </cell>
          <cell r="I304">
            <v>5.4079569782287811</v>
          </cell>
          <cell r="J304">
            <v>5.7149828057992043</v>
          </cell>
          <cell r="K304">
            <v>5.7096721935061669</v>
          </cell>
          <cell r="L304">
            <v>4.4766961594425867</v>
          </cell>
          <cell r="M304">
            <v>1.65298968833996</v>
          </cell>
          <cell r="N304">
            <v>1.5274109278581642</v>
          </cell>
          <cell r="O304">
            <v>1.3473946268403647</v>
          </cell>
          <cell r="P304">
            <v>0.9559733076143615</v>
          </cell>
        </row>
        <row r="305">
          <cell r="B305" t="str">
            <v>HPLWOD</v>
          </cell>
          <cell r="C305" t="str">
            <v>VAR_fout</v>
          </cell>
          <cell r="D305" t="str">
            <v>LTH</v>
          </cell>
          <cell r="E305">
            <v>1.2812554055920813</v>
          </cell>
          <cell r="F305">
            <v>1.1563342689760674</v>
          </cell>
          <cell r="G305">
            <v>0.99141769729965035</v>
          </cell>
          <cell r="H305">
            <v>0.76715510390490427</v>
          </cell>
          <cell r="I305">
            <v>0.59366265264449591</v>
          </cell>
          <cell r="J305">
            <v>0.45939858344997619</v>
          </cell>
          <cell r="K305">
            <v>0.35548454992994433</v>
          </cell>
          <cell r="L305">
            <v>0.2750782859184337</v>
          </cell>
          <cell r="M305">
            <v>0.21285554365635762</v>
          </cell>
          <cell r="N305">
            <v>0.16472545173263264</v>
          </cell>
          <cell r="O305">
            <v>0.12748487921401913</v>
          </cell>
          <cell r="P305">
            <v>9.8713246956528139E-2</v>
          </cell>
        </row>
        <row r="306">
          <cell r="B306" t="str">
            <v>HPLWOD</v>
          </cell>
          <cell r="C306" t="str">
            <v>VAR_fin</v>
          </cell>
          <cell r="D306" t="str">
            <v>EWOD</v>
          </cell>
          <cell r="E306">
            <v>1.8303648651315438</v>
          </cell>
          <cell r="F306">
            <v>1.6519060985372389</v>
          </cell>
          <cell r="G306">
            <v>1.4163109961423583</v>
          </cell>
          <cell r="H306">
            <v>1.0959358627212921</v>
          </cell>
          <cell r="I306">
            <v>0.84808950377785208</v>
          </cell>
          <cell r="J306">
            <v>0.65628369064282266</v>
          </cell>
          <cell r="K306">
            <v>0.50783507132849237</v>
          </cell>
          <cell r="L306">
            <v>0.39296897988347684</v>
          </cell>
          <cell r="M306">
            <v>0.3040793480805104</v>
          </cell>
          <cell r="N306">
            <v>0.23532207390376095</v>
          </cell>
          <cell r="O306">
            <v>0.18212125602002738</v>
          </cell>
          <cell r="P306">
            <v>0.14101892422361176</v>
          </cell>
        </row>
        <row r="307">
          <cell r="B307" t="str">
            <v>HPLWOD</v>
          </cell>
          <cell r="C307" t="str">
            <v>VAR_ncap</v>
          </cell>
          <cell r="D307" t="str">
            <v>-</v>
          </cell>
          <cell r="E307">
            <v>0.16251520213979301</v>
          </cell>
          <cell r="F307">
            <v>1.1435008670787601E-6</v>
          </cell>
          <cell r="G307">
            <v>9.8841205540801697E-7</v>
          </cell>
          <cell r="H307">
            <v>1.1031219803901499E-6</v>
          </cell>
          <cell r="I307">
            <v>7.9210937274743893E-6</v>
          </cell>
          <cell r="J307">
            <v>1.9453088323553198E-5</v>
          </cell>
          <cell r="K307">
            <v>4.50686041431567E-2</v>
          </cell>
          <cell r="L307">
            <v>1.2045484849831999E-5</v>
          </cell>
          <cell r="M307">
            <v>9.5526209199336497E-6</v>
          </cell>
          <cell r="N307">
            <v>4.3355581396824897E-5</v>
          </cell>
          <cell r="O307">
            <v>1.61894843873121E-2</v>
          </cell>
          <cell r="P307">
            <v>1.79660231501533E-4</v>
          </cell>
        </row>
        <row r="308">
          <cell r="B308" t="str">
            <v>HPLWOD</v>
          </cell>
          <cell r="C308" t="str">
            <v>VAR_cap</v>
          </cell>
          <cell r="D308" t="str">
            <v>-</v>
          </cell>
          <cell r="E308">
            <v>0.16251520213979301</v>
          </cell>
          <cell r="F308">
            <v>0.16251634564066</v>
          </cell>
          <cell r="G308">
            <v>0.16251733405271501</v>
          </cell>
          <cell r="H308">
            <v>0.162518437174696</v>
          </cell>
          <cell r="I308">
            <v>0.16252635826842299</v>
          </cell>
          <cell r="J308">
            <v>6.7453175495292006E-2</v>
          </cell>
          <cell r="K308">
            <v>4.5096906811862403E-2</v>
          </cell>
          <cell r="L308">
            <v>4.5108023810057601E-2</v>
          </cell>
          <cell r="M308">
            <v>4.5109482423112503E-2</v>
          </cell>
          <cell r="N308">
            <v>4.5133557830323301E-2</v>
          </cell>
          <cell r="O308">
            <v>1.6254438074478701E-2</v>
          </cell>
          <cell r="P308">
            <v>1.6422052821130399E-2</v>
          </cell>
        </row>
        <row r="309">
          <cell r="B309" t="str">
            <v>ENGA-GTCC</v>
          </cell>
          <cell r="C309" t="str">
            <v>VAR_fout</v>
          </cell>
          <cell r="D309" t="str">
            <v>ELC13</v>
          </cell>
          <cell r="E309"/>
          <cell r="F309"/>
          <cell r="G309"/>
          <cell r="H309"/>
          <cell r="I309"/>
          <cell r="J309">
            <v>4.2148625123716463E-2</v>
          </cell>
          <cell r="K309">
            <v>1.9651568627702132</v>
          </cell>
          <cell r="L309">
            <v>3.1815865262153742</v>
          </cell>
          <cell r="M309">
            <v>9.9880349162092656</v>
          </cell>
          <cell r="N309">
            <v>11.806533772571241</v>
          </cell>
          <cell r="O309">
            <v>12.362969201252318</v>
          </cell>
          <cell r="P309">
            <v>11.491730821014361</v>
          </cell>
        </row>
        <row r="310">
          <cell r="B310" t="str">
            <v>ENGA-GTCC</v>
          </cell>
          <cell r="C310" t="str">
            <v>VAR_fout</v>
          </cell>
          <cell r="D310" t="str">
            <v>CO2_E</v>
          </cell>
          <cell r="E310"/>
          <cell r="F310"/>
          <cell r="G310"/>
          <cell r="H310"/>
          <cell r="I310"/>
          <cell r="J310">
            <v>3.9805530144165102</v>
          </cell>
          <cell r="K310">
            <v>177.462951540549</v>
          </cell>
          <cell r="L310">
            <v>286.58812944011999</v>
          </cell>
          <cell r="M310">
            <v>903.69872901794395</v>
          </cell>
          <cell r="N310">
            <v>1068.3636783801001</v>
          </cell>
          <cell r="O310">
            <v>1118.8222911957901</v>
          </cell>
          <cell r="P310">
            <v>1041.0675478772</v>
          </cell>
        </row>
        <row r="311">
          <cell r="B311" t="str">
            <v>ENGA-GTCC</v>
          </cell>
          <cell r="C311" t="str">
            <v>VAR_fin</v>
          </cell>
          <cell r="D311" t="str">
            <v>ENGA</v>
          </cell>
          <cell r="E311"/>
          <cell r="F311"/>
          <cell r="G311"/>
          <cell r="H311"/>
          <cell r="I311"/>
          <cell r="J311">
            <v>7.0577181106675602E-2</v>
          </cell>
          <cell r="K311">
            <v>3.1465062329884574</v>
          </cell>
          <cell r="L311">
            <v>5.081349812768079</v>
          </cell>
          <cell r="M311">
            <v>16.023027110247241</v>
          </cell>
          <cell r="N311">
            <v>18.942618410994744</v>
          </cell>
          <cell r="O311">
            <v>19.83727466659197</v>
          </cell>
          <cell r="P311">
            <v>18.458644465907835</v>
          </cell>
        </row>
        <row r="312">
          <cell r="B312" t="str">
            <v>ENGA-GTCC</v>
          </cell>
          <cell r="C312" t="str">
            <v>VAR_fin</v>
          </cell>
          <cell r="D312" t="str">
            <v>GTC</v>
          </cell>
          <cell r="E312"/>
          <cell r="F312"/>
          <cell r="G312"/>
          <cell r="H312"/>
          <cell r="I312"/>
          <cell r="J312">
            <v>4.55989787708465E-3</v>
          </cell>
          <cell r="K312">
            <v>9.34184352092714E-2</v>
          </cell>
          <cell r="L312">
            <v>0.1812729014521314</v>
          </cell>
          <cell r="M312">
            <v>0.59166225224873914</v>
          </cell>
          <cell r="N312">
            <v>0.70135372686529496</v>
          </cell>
          <cell r="O312">
            <v>0.74143978037264613</v>
          </cell>
          <cell r="P312">
            <v>0.72934944053211859</v>
          </cell>
        </row>
        <row r="313">
          <cell r="B313" t="str">
            <v>ENGA-GTCC</v>
          </cell>
          <cell r="C313" t="str">
            <v>VAR_ncap</v>
          </cell>
          <cell r="D313" t="str">
            <v>-</v>
          </cell>
          <cell r="E313"/>
          <cell r="F313"/>
          <cell r="G313"/>
          <cell r="H313"/>
          <cell r="I313"/>
          <cell r="J313">
            <v>1.1836208055074701E-2</v>
          </cell>
          <cell r="K313">
            <v>0.16943967704135199</v>
          </cell>
          <cell r="L313">
            <v>0.27627545082114302</v>
          </cell>
          <cell r="M313">
            <v>0.24376327854846599</v>
          </cell>
          <cell r="N313">
            <v>2.07778319593252E-4</v>
          </cell>
          <cell r="O313">
            <v>9.4768446044914703E-2</v>
          </cell>
        </row>
        <row r="314">
          <cell r="B314" t="str">
            <v>ENGA-GTCC</v>
          </cell>
          <cell r="C314" t="str">
            <v>VAR_cap</v>
          </cell>
          <cell r="D314" t="str">
            <v>-</v>
          </cell>
          <cell r="E314"/>
          <cell r="F314"/>
          <cell r="G314"/>
          <cell r="H314"/>
          <cell r="I314"/>
          <cell r="J314">
            <v>4.55989787708465E-3</v>
          </cell>
          <cell r="K314">
            <v>9.3418435209271358E-2</v>
          </cell>
          <cell r="L314">
            <v>0.18127290145213096</v>
          </cell>
          <cell r="M314">
            <v>0.59166225224873892</v>
          </cell>
          <cell r="N314">
            <v>0.70135372686529485</v>
          </cell>
          <cell r="O314">
            <v>0.74143978037264613</v>
          </cell>
          <cell r="P314">
            <v>0.7293494405321187</v>
          </cell>
        </row>
        <row r="315">
          <cell r="B315" t="str">
            <v>D-SNGA</v>
          </cell>
          <cell r="C315" t="str">
            <v>VAR_fout</v>
          </cell>
          <cell r="D315" t="str">
            <v>CO2</v>
          </cell>
          <cell r="E315">
            <v>1523.17756619339</v>
          </cell>
          <cell r="F315">
            <v>1432.77781933396</v>
          </cell>
          <cell r="G315">
            <v>1526.0181181529799</v>
          </cell>
          <cell r="H315">
            <v>1853.31908572455</v>
          </cell>
          <cell r="I315">
            <v>2138.0746375906901</v>
          </cell>
          <cell r="J315">
            <v>2167.7431195189101</v>
          </cell>
          <cell r="K315">
            <v>2062.0393948716301</v>
          </cell>
          <cell r="L315">
            <v>1785.69890419794</v>
          </cell>
          <cell r="M315">
            <v>1697.68927713162</v>
          </cell>
          <cell r="N315">
            <v>1669.55015455237</v>
          </cell>
          <cell r="O315">
            <v>1661.3706180184699</v>
          </cell>
          <cell r="P315">
            <v>1604.13726800633</v>
          </cell>
        </row>
        <row r="316">
          <cell r="B316" t="str">
            <v>D-SNGA</v>
          </cell>
          <cell r="C316" t="str">
            <v>VAR_fout</v>
          </cell>
          <cell r="D316" t="str">
            <v>SNGA</v>
          </cell>
          <cell r="E316">
            <v>27.219723078776237</v>
          </cell>
          <cell r="F316">
            <v>28.488411744700358</v>
          </cell>
          <cell r="G316">
            <v>26.99939265618092</v>
          </cell>
          <cell r="H316">
            <v>32.756751732819048</v>
          </cell>
          <cell r="I316">
            <v>37.789525096763562</v>
          </cell>
          <cell r="J316">
            <v>38.313888397865895</v>
          </cell>
          <cell r="K316">
            <v>36.445683793089913</v>
          </cell>
          <cell r="L316">
            <v>31.561605104438208</v>
          </cell>
          <cell r="M316">
            <v>30.006131760767925</v>
          </cell>
          <cell r="N316">
            <v>29.508685352759301</v>
          </cell>
          <cell r="O316">
            <v>29.364078075045402</v>
          </cell>
          <cell r="P316">
            <v>28.353392852975077</v>
          </cell>
        </row>
        <row r="317">
          <cell r="B317" t="str">
            <v>D-SNGA</v>
          </cell>
          <cell r="C317" t="str">
            <v>VAR_fout</v>
          </cell>
          <cell r="D317" t="str">
            <v>RSH2</v>
          </cell>
          <cell r="E317"/>
          <cell r="F317"/>
          <cell r="G317"/>
          <cell r="H317">
            <v>1.9251915208568272E-3</v>
          </cell>
          <cell r="I317">
            <v>4.7340838022139715E-3</v>
          </cell>
          <cell r="J317">
            <v>5.0926506495862951E-3</v>
          </cell>
          <cell r="K317">
            <v>4.673148537008856E-3</v>
          </cell>
          <cell r="L317">
            <v>1.653268237081526E-2</v>
          </cell>
          <cell r="M317">
            <v>1.4191874865738058E-2</v>
          </cell>
          <cell r="N317">
            <v>6.2810168776500169E-2</v>
          </cell>
          <cell r="O317">
            <v>8.0126170744839437E-2</v>
          </cell>
          <cell r="P317">
            <v>8.4878058892518218E-2</v>
          </cell>
        </row>
        <row r="318">
          <cell r="B318" t="str">
            <v>D-SNGA</v>
          </cell>
          <cell r="C318" t="str">
            <v>VAR_fin</v>
          </cell>
          <cell r="D318" t="str">
            <v>NGA</v>
          </cell>
          <cell r="E318">
            <v>27.006694436053085</v>
          </cell>
          <cell r="F318">
            <v>25.403862044928417</v>
          </cell>
          <cell r="G318">
            <v>27.057058832499724</v>
          </cell>
          <cell r="H318">
            <v>32.860267477385605</v>
          </cell>
          <cell r="I318">
            <v>37.909124779976878</v>
          </cell>
          <cell r="J318">
            <v>38.435161693597649</v>
          </cell>
          <cell r="K318">
            <v>36.560982178574974</v>
          </cell>
          <cell r="L318">
            <v>31.661328088616035</v>
          </cell>
          <cell r="M318">
            <v>30.100873708007459</v>
          </cell>
          <cell r="N318">
            <v>29.601953094900118</v>
          </cell>
          <cell r="O318">
            <v>29.456925851391258</v>
          </cell>
          <cell r="P318">
            <v>28.442150141956191</v>
          </cell>
        </row>
        <row r="319">
          <cell r="B319" t="str">
            <v>D-SNGA</v>
          </cell>
          <cell r="C319" t="str">
            <v>VAR_fin</v>
          </cell>
          <cell r="D319" t="str">
            <v>BNGA</v>
          </cell>
          <cell r="E319">
            <v>0.29998530325224299</v>
          </cell>
          <cell r="F319">
            <v>3.1755593379643243</v>
          </cell>
          <cell r="G319">
            <v>2.858661232642545E-2</v>
          </cell>
          <cell r="H319">
            <v>1.1345004668020062E-3</v>
          </cell>
          <cell r="I319">
            <v>1.1374355527643634E-3</v>
          </cell>
          <cell r="J319">
            <v>1.1401071281773171E-3</v>
          </cell>
          <cell r="K319">
            <v>1.1454723520116995E-3</v>
          </cell>
          <cell r="L319">
            <v>1.1560418392930194E-3</v>
          </cell>
          <cell r="M319">
            <v>1.1603906290258838E-3</v>
          </cell>
          <cell r="N319">
            <v>1.2007690236498631E-3</v>
          </cell>
          <cell r="O319">
            <v>1.2140767196678567E-3</v>
          </cell>
          <cell r="P319">
            <v>2.090983984946984E-3</v>
          </cell>
        </row>
        <row r="320">
          <cell r="B320" t="str">
            <v>D-SNGA</v>
          </cell>
          <cell r="C320" t="str">
            <v>VAR_fin</v>
          </cell>
          <cell r="D320" t="str">
            <v>H2</v>
          </cell>
          <cell r="E320"/>
          <cell r="F320"/>
          <cell r="G320"/>
          <cell r="H320">
            <v>1.9251859734477515E-3</v>
          </cell>
          <cell r="I320">
            <v>4.7340858128412204E-3</v>
          </cell>
          <cell r="J320">
            <v>5.0926541152678303E-3</v>
          </cell>
          <cell r="K320">
            <v>4.6731485370088604E-3</v>
          </cell>
          <cell r="L320">
            <v>1.6532683159543125E-2</v>
          </cell>
          <cell r="M320">
            <v>1.4191918183332229E-2</v>
          </cell>
          <cell r="N320">
            <v>6.2810207101536952E-2</v>
          </cell>
          <cell r="O320">
            <v>8.0126219695142387E-2</v>
          </cell>
          <cell r="P320">
            <v>8.487810109206978E-2</v>
          </cell>
        </row>
        <row r="321">
          <cell r="B321" t="str">
            <v>D-SNGA</v>
          </cell>
          <cell r="C321" t="str">
            <v>VAR_ncap</v>
          </cell>
          <cell r="D321" t="str">
            <v>-</v>
          </cell>
          <cell r="E321">
            <v>1.5057965967746899E-7</v>
          </cell>
          <cell r="F321">
            <v>1.52967789440606E-7</v>
          </cell>
          <cell r="G321">
            <v>1.8250476326519301E-7</v>
          </cell>
          <cell r="H321">
            <v>2.1449108224696301E-7</v>
          </cell>
          <cell r="I321">
            <v>3.5598101873829502E-7</v>
          </cell>
          <cell r="J321">
            <v>6.5024992631245604E-7</v>
          </cell>
          <cell r="K321">
            <v>8.8803304935410195E-7</v>
          </cell>
          <cell r="L321">
            <v>1.25738243589682</v>
          </cell>
          <cell r="M321">
            <v>0.37179207501864098</v>
          </cell>
          <cell r="N321">
            <v>4.7466450030277601E-6</v>
          </cell>
          <cell r="O321">
            <v>3.2227361457526301E-6</v>
          </cell>
          <cell r="P321">
            <v>3.9040132171429101E-5</v>
          </cell>
        </row>
        <row r="322">
          <cell r="B322" t="str">
            <v>D-SNGA</v>
          </cell>
          <cell r="C322" t="str">
            <v>VAR_cap</v>
          </cell>
          <cell r="D322" t="str">
            <v>-</v>
          </cell>
          <cell r="E322">
            <v>2.2350523522048</v>
          </cell>
          <cell r="F322">
            <v>2.2350525051725891</v>
          </cell>
          <cell r="G322">
            <v>2.2350526876773524</v>
          </cell>
          <cell r="H322">
            <v>2.2350529021684347</v>
          </cell>
          <cell r="I322">
            <v>2.2350532581494535</v>
          </cell>
          <cell r="J322">
            <v>2.2350539083993799</v>
          </cell>
          <cell r="K322">
            <v>2.2350547964324292</v>
          </cell>
          <cell r="L322">
            <v>2.0208726882935157</v>
          </cell>
          <cell r="M322">
            <v>1.62917710572275</v>
          </cell>
          <cell r="N322">
            <v>1.6291816662429099</v>
          </cell>
          <cell r="O322">
            <v>1.6291845533806699</v>
          </cell>
          <cell r="P322">
            <v>1.62922341469278</v>
          </cell>
        </row>
        <row r="323">
          <cell r="B323" t="str">
            <v>RHES-CHPWOD</v>
          </cell>
          <cell r="C323" t="str">
            <v>VAR_fout</v>
          </cell>
          <cell r="D323" t="str">
            <v>RHES_KEV_WOD_ELC_CHP</v>
          </cell>
          <cell r="E323"/>
          <cell r="F323"/>
          <cell r="G323"/>
          <cell r="H323">
            <v>8.3101230244801629E-4</v>
          </cell>
          <cell r="I323">
            <v>1.6026431206573725E-3</v>
          </cell>
          <cell r="J323">
            <v>1.6636549049870457E-3</v>
          </cell>
          <cell r="K323">
            <v>1.6010697091427186E-3</v>
          </cell>
          <cell r="L323">
            <v>2.7568252699749782E-3</v>
          </cell>
          <cell r="M323">
            <v>2.5081830185980486E-3</v>
          </cell>
          <cell r="N323">
            <v>3.1908745025028746E-3</v>
          </cell>
          <cell r="O323">
            <v>3.5565418474751915E-3</v>
          </cell>
          <cell r="P323">
            <v>7.2053821568731071E-3</v>
          </cell>
        </row>
        <row r="324">
          <cell r="B324" t="str">
            <v>RHES-CHPWOD</v>
          </cell>
          <cell r="C324" t="str">
            <v>VAR_fout</v>
          </cell>
          <cell r="D324" t="str">
            <v>RHES_LTH_CHPWOD</v>
          </cell>
          <cell r="E324"/>
          <cell r="F324"/>
          <cell r="G324"/>
          <cell r="H324">
            <v>2.2433740715324408E-3</v>
          </cell>
          <cell r="I324">
            <v>4.2370544642906498E-3</v>
          </cell>
          <cell r="J324">
            <v>4.30556456903147E-3</v>
          </cell>
          <cell r="K324">
            <v>4.0613789671855244E-3</v>
          </cell>
          <cell r="L324">
            <v>6.8515830767140514E-3</v>
          </cell>
          <cell r="M324">
            <v>6.233628409711995E-3</v>
          </cell>
          <cell r="N324">
            <v>7.9303327560783267E-3</v>
          </cell>
          <cell r="O324">
            <v>8.8391318083091801E-3</v>
          </cell>
          <cell r="P324">
            <v>1.790765449844315E-2</v>
          </cell>
        </row>
        <row r="325">
          <cell r="B325" t="str">
            <v>RHES-CHPWOD</v>
          </cell>
          <cell r="C325" t="str">
            <v>VAR_fin</v>
          </cell>
          <cell r="D325" t="str">
            <v>RWOD</v>
          </cell>
          <cell r="E325"/>
          <cell r="F325"/>
          <cell r="G325"/>
          <cell r="H325">
            <v>4.5411265101816976E-3</v>
          </cell>
          <cell r="I325">
            <v>7.829552206948821E-3</v>
          </cell>
          <cell r="J325">
            <v>7.8457645318843298E-3</v>
          </cell>
          <cell r="K325">
            <v>7.6674086971028101E-3</v>
          </cell>
          <cell r="L325">
            <v>1.3674048585211094E-2</v>
          </cell>
          <cell r="M325">
            <v>1.1492177532775339E-2</v>
          </cell>
          <cell r="N325">
            <v>1.579900017153732E-2</v>
          </cell>
          <cell r="O325">
            <v>1.6618008162954192E-2</v>
          </cell>
          <cell r="P325">
            <v>3.4622450771372361E-2</v>
          </cell>
        </row>
        <row r="326">
          <cell r="B326" t="str">
            <v>RHES-CHPWOD</v>
          </cell>
          <cell r="C326" t="str">
            <v>VAR_ncap</v>
          </cell>
          <cell r="D326" t="str">
            <v>-</v>
          </cell>
          <cell r="E326"/>
          <cell r="F326"/>
          <cell r="G326"/>
          <cell r="H326">
            <v>7.3799319462669103E-5</v>
          </cell>
          <cell r="I326">
            <v>6.8700645229812494E-5</v>
          </cell>
          <cell r="J326">
            <v>1.9493038631874698E-5</v>
          </cell>
          <cell r="K326">
            <v>5.4170252752747298E-5</v>
          </cell>
          <cell r="L326">
            <v>1.7162211787803301E-4</v>
          </cell>
          <cell r="M326">
            <v>1.5197573243756901E-6</v>
          </cell>
          <cell r="N326">
            <v>1.1078086057117801E-4</v>
          </cell>
          <cell r="O326">
            <v>1.7420913810780399E-4</v>
          </cell>
          <cell r="P326">
            <v>3.56058868356458E-4</v>
          </cell>
        </row>
        <row r="327">
          <cell r="B327" t="str">
            <v>RHES-CHPWOD</v>
          </cell>
          <cell r="C327" t="str">
            <v>VAR_cap</v>
          </cell>
          <cell r="D327" t="str">
            <v>-</v>
          </cell>
          <cell r="E327"/>
          <cell r="F327"/>
          <cell r="G327"/>
          <cell r="H327">
            <v>7.3799319462669103E-5</v>
          </cell>
          <cell r="I327">
            <v>1.4247334006993554E-4</v>
          </cell>
          <cell r="J327">
            <v>1.4783863632984745E-4</v>
          </cell>
          <cell r="K327">
            <v>1.4225765038537256E-4</v>
          </cell>
          <cell r="L327">
            <v>2.4512499846534528E-4</v>
          </cell>
          <cell r="M327">
            <v>2.2289410935338736E-4</v>
          </cell>
          <cell r="N327">
            <v>2.8372236296658559E-4</v>
          </cell>
          <cell r="O327">
            <v>3.1613874466367609E-4</v>
          </cell>
          <cell r="P327">
            <v>6.4081833451315744E-4</v>
          </cell>
        </row>
        <row r="328">
          <cell r="B328" t="str">
            <v>G-INTC-RES</v>
          </cell>
          <cell r="C328" t="str">
            <v>VAR_fout</v>
          </cell>
          <cell r="D328" t="str">
            <v>RHNS_ELC</v>
          </cell>
          <cell r="E328">
            <v>21.425603208869394</v>
          </cell>
          <cell r="F328">
            <v>14.948999817091117</v>
          </cell>
          <cell r="G328">
            <v>14.90982810265657</v>
          </cell>
          <cell r="H328">
            <v>14.627010695571354</v>
          </cell>
          <cell r="I328">
            <v>15.533582934730999</v>
          </cell>
          <cell r="J328">
            <v>15.879449486386742</v>
          </cell>
          <cell r="K328">
            <v>16.035184853549968</v>
          </cell>
          <cell r="L328">
            <v>16.100096763619753</v>
          </cell>
          <cell r="M328">
            <v>16.210266780998392</v>
          </cell>
          <cell r="N328">
            <v>17.254478289434939</v>
          </cell>
          <cell r="O328">
            <v>18.012643971085474</v>
          </cell>
          <cell r="P328">
            <v>19.781599537002798</v>
          </cell>
        </row>
        <row r="329">
          <cell r="B329" t="str">
            <v>G-INTC-RES</v>
          </cell>
          <cell r="C329" t="str">
            <v>VAR_fout</v>
          </cell>
          <cell r="D329" t="str">
            <v>ELC35</v>
          </cell>
          <cell r="E329">
            <v>48.309878232252316</v>
          </cell>
          <cell r="F329">
            <v>6.0686410181322011E-3</v>
          </cell>
          <cell r="G329">
            <v>9.2049316866416753E-3</v>
          </cell>
          <cell r="H329">
            <v>3.2908534504341716E-3</v>
          </cell>
          <cell r="I329">
            <v>6.7303738653279122E-3</v>
          </cell>
          <cell r="J329">
            <v>6.5256915186675613E-3</v>
          </cell>
          <cell r="K329">
            <v>6.4605346854335315E-3</v>
          </cell>
          <cell r="L329">
            <v>1.5683772184745513E-2</v>
          </cell>
          <cell r="M329">
            <v>8.2328827716311153E-3</v>
          </cell>
          <cell r="N329">
            <v>1.6647142344214553E-2</v>
          </cell>
          <cell r="O329">
            <v>1.2923566272871556E-2</v>
          </cell>
          <cell r="P329">
            <v>2.7753736450976646E-2</v>
          </cell>
        </row>
        <row r="330">
          <cell r="B330" t="str">
            <v>G-INTC-RES</v>
          </cell>
          <cell r="C330" t="str">
            <v>VAR_fout</v>
          </cell>
          <cell r="D330" t="str">
            <v>RHES_ELC</v>
          </cell>
          <cell r="E330">
            <v>17.614914322676977</v>
          </cell>
          <cell r="F330">
            <v>18.614886709647273</v>
          </cell>
          <cell r="G330">
            <v>17.976045504468331</v>
          </cell>
          <cell r="H330">
            <v>15.470193840310724</v>
          </cell>
          <cell r="I330">
            <v>16.45878533113909</v>
          </cell>
          <cell r="J330">
            <v>16.332278408169849</v>
          </cell>
          <cell r="K330">
            <v>15.465479770818353</v>
          </cell>
          <cell r="L330">
            <v>15.06344604449686</v>
          </cell>
          <cell r="M330">
            <v>15.135424388124774</v>
          </cell>
          <cell r="N330">
            <v>16.018219398440955</v>
          </cell>
          <cell r="O330">
            <v>16.650038742535919</v>
          </cell>
          <cell r="P330">
            <v>18.172315903949144</v>
          </cell>
        </row>
        <row r="331">
          <cell r="B331" t="str">
            <v>G-INTC-RES</v>
          </cell>
          <cell r="C331" t="str">
            <v>VAR_fout</v>
          </cell>
          <cell r="D331" t="str">
            <v>RHNM_ELC</v>
          </cell>
          <cell r="E331">
            <v>10.968680558204873</v>
          </cell>
          <cell r="F331">
            <v>15.039052387758566</v>
          </cell>
          <cell r="G331">
            <v>14.545215956557163</v>
          </cell>
          <cell r="H331">
            <v>13.767671931614236</v>
          </cell>
          <cell r="I331">
            <v>14.557801147558926</v>
          </cell>
          <cell r="J331">
            <v>14.845124049189483</v>
          </cell>
          <cell r="K331">
            <v>14.665617641798601</v>
          </cell>
          <cell r="L331">
            <v>14.627065819697135</v>
          </cell>
          <cell r="M331">
            <v>14.958388259902465</v>
          </cell>
          <cell r="N331">
            <v>15.985968252040289</v>
          </cell>
          <cell r="O331">
            <v>16.664731212718959</v>
          </cell>
          <cell r="P331">
            <v>18.379050675617187</v>
          </cell>
        </row>
        <row r="332">
          <cell r="B332" t="str">
            <v>G-INTC-RES</v>
          </cell>
          <cell r="C332" t="str">
            <v>VAR_fout</v>
          </cell>
          <cell r="D332" t="str">
            <v>RHEM_ELC</v>
          </cell>
          <cell r="E332">
            <v>18.673307134061648</v>
          </cell>
          <cell r="F332">
            <v>19.444618319717261</v>
          </cell>
          <cell r="G332">
            <v>19.093758553401081</v>
          </cell>
          <cell r="H332">
            <v>16.920221848067388</v>
          </cell>
          <cell r="I332">
            <v>17.728663197692377</v>
          </cell>
          <cell r="J332">
            <v>18.070239956648521</v>
          </cell>
          <cell r="K332">
            <v>17.472584798486384</v>
          </cell>
          <cell r="L332">
            <v>17.104423144087061</v>
          </cell>
          <cell r="M332">
            <v>16.852017625161235</v>
          </cell>
          <cell r="N332">
            <v>17.810721816980958</v>
          </cell>
          <cell r="O332">
            <v>18.47489730619932</v>
          </cell>
          <cell r="P332">
            <v>20.009606104420286</v>
          </cell>
        </row>
        <row r="333">
          <cell r="B333" t="str">
            <v>G-INTC-RES</v>
          </cell>
          <cell r="C333" t="str">
            <v>VAR_fin</v>
          </cell>
          <cell r="D333" t="str">
            <v>ELC5</v>
          </cell>
          <cell r="E333">
            <v>116.99238274418487</v>
          </cell>
          <cell r="F333">
            <v>68.05362587523237</v>
          </cell>
          <cell r="G333">
            <v>66.534053048769763</v>
          </cell>
          <cell r="H333">
            <v>60.788389169014152</v>
          </cell>
          <cell r="I333">
            <v>64.28556298498674</v>
          </cell>
          <cell r="J333">
            <v>65.13361759191325</v>
          </cell>
          <cell r="K333">
            <v>63.6453275993387</v>
          </cell>
          <cell r="L333">
            <v>62.910715544085562</v>
          </cell>
          <cell r="M333">
            <v>63.164329936958502</v>
          </cell>
          <cell r="N333">
            <v>67.086034899241412</v>
          </cell>
          <cell r="O333">
            <v>69.815234798812554</v>
          </cell>
          <cell r="P333">
            <v>76.370325957440429</v>
          </cell>
        </row>
        <row r="334">
          <cell r="B334" t="str">
            <v>G-INTC-RES</v>
          </cell>
          <cell r="C334" t="str">
            <v>VAR_ncap</v>
          </cell>
          <cell r="D334" t="str">
            <v>-</v>
          </cell>
          <cell r="E334">
            <v>4.63331880630901E-8</v>
          </cell>
          <cell r="F334">
            <v>4.8396033115080999E-8</v>
          </cell>
          <cell r="G334">
            <v>5.5787627503284703E-8</v>
          </cell>
          <cell r="H334">
            <v>6.2998370654220599E-8</v>
          </cell>
          <cell r="I334">
            <v>8.4883435534197497E-8</v>
          </cell>
          <cell r="J334">
            <v>8.8040565999383705E-8</v>
          </cell>
          <cell r="K334">
            <v>1.3246760483649801E-7</v>
          </cell>
          <cell r="L334">
            <v>1.6082176107076999E-7</v>
          </cell>
          <cell r="M334">
            <v>2.1377591089294601E-7</v>
          </cell>
          <cell r="N334">
            <v>3.4998251095314401E-7</v>
          </cell>
          <cell r="O334">
            <v>6.1906813142919503E-7</v>
          </cell>
        </row>
        <row r="335">
          <cell r="B335" t="str">
            <v>G-INTC-RES</v>
          </cell>
          <cell r="C335" t="str">
            <v>VAR_cap</v>
          </cell>
          <cell r="D335" t="str">
            <v>-</v>
          </cell>
          <cell r="E335">
            <v>4.3300925142827298</v>
          </cell>
          <cell r="F335">
            <v>4.3300925293473709</v>
          </cell>
          <cell r="G335">
            <v>4.3300926090119507</v>
          </cell>
          <cell r="H335">
            <v>4.3300926994606108</v>
          </cell>
          <cell r="I335">
            <v>4.330092748239398</v>
          </cell>
          <cell r="J335">
            <v>4.330092846599003</v>
          </cell>
          <cell r="K335">
            <v>4.3300929645036454</v>
          </cell>
          <cell r="L335">
            <v>4.3300930331895557</v>
          </cell>
          <cell r="M335">
            <v>4.3300933116285441</v>
          </cell>
          <cell r="N335">
            <v>4.3300934920692722</v>
          </cell>
          <cell r="O335">
            <v>4.3300940558442367</v>
          </cell>
          <cell r="P335">
            <v>4.3300943768378701</v>
          </cell>
        </row>
        <row r="336">
          <cell r="B336" t="str">
            <v>SCOM-CHPNGA</v>
          </cell>
          <cell r="C336" t="str">
            <v>VAR_fout</v>
          </cell>
          <cell r="D336" t="str">
            <v>CO2_S</v>
          </cell>
          <cell r="E336">
            <v>94.246457323314104</v>
          </cell>
          <cell r="F336">
            <v>98.058886417504596</v>
          </cell>
          <cell r="G336">
            <v>82.713591404521296</v>
          </cell>
          <cell r="H336">
            <v>355.46839596851299</v>
          </cell>
          <cell r="I336">
            <v>621.15551679937505</v>
          </cell>
          <cell r="J336">
            <v>641.50075824142004</v>
          </cell>
          <cell r="K336">
            <v>633.50320748511103</v>
          </cell>
          <cell r="L336">
            <v>451.29974169040003</v>
          </cell>
          <cell r="M336">
            <v>396.03881157498603</v>
          </cell>
          <cell r="N336">
            <v>397.92118673768698</v>
          </cell>
          <cell r="O336">
            <v>417.27844296945699</v>
          </cell>
          <cell r="P336">
            <v>417.55266666667501</v>
          </cell>
        </row>
        <row r="337">
          <cell r="B337" t="str">
            <v>SCOM-CHPNGA</v>
          </cell>
          <cell r="C337" t="str">
            <v>VAR_fout</v>
          </cell>
          <cell r="D337" t="str">
            <v>SCOM_NKEV_GAS_ELC_CHP</v>
          </cell>
          <cell r="E337">
            <v>0.59439911315716132</v>
          </cell>
          <cell r="F337">
            <v>0.6258885049183186</v>
          </cell>
          <cell r="G337">
            <v>0.52685780100679702</v>
          </cell>
          <cell r="H337">
            <v>2.2636094618637332</v>
          </cell>
          <cell r="I337">
            <v>3.9489515535437243</v>
          </cell>
          <cell r="J337">
            <v>4.0621388141670591</v>
          </cell>
          <cell r="K337">
            <v>4.0127230512907603</v>
          </cell>
          <cell r="L337">
            <v>2.8596189641736465</v>
          </cell>
          <cell r="M337">
            <v>2.5122320671408902</v>
          </cell>
          <cell r="N337">
            <v>2.5245969585922876</v>
          </cell>
          <cell r="O337">
            <v>2.6483257324103517</v>
          </cell>
          <cell r="P337">
            <v>2.6477270114990312</v>
          </cell>
        </row>
        <row r="338">
          <cell r="B338" t="str">
            <v>SCOM-CHPNGA</v>
          </cell>
          <cell r="C338" t="str">
            <v>VAR_fout</v>
          </cell>
          <cell r="D338" t="str">
            <v>SCOM_LTH_CHPNGA</v>
          </cell>
          <cell r="E338">
            <v>0.69257770184873746</v>
          </cell>
          <cell r="F338">
            <v>0.75022473298304593</v>
          </cell>
          <cell r="G338">
            <v>0.6579819749710093</v>
          </cell>
          <cell r="H338">
            <v>3.0164552273073952</v>
          </cell>
          <cell r="I338">
            <v>5.5928732703714541</v>
          </cell>
          <cell r="J338">
            <v>6.0932082212505847</v>
          </cell>
          <cell r="K338">
            <v>6.0190845769361436</v>
          </cell>
          <cell r="L338">
            <v>4.2894284462604677</v>
          </cell>
          <cell r="M338">
            <v>3.7683481007113331</v>
          </cell>
          <cell r="N338">
            <v>3.7868954378884285</v>
          </cell>
          <cell r="O338">
            <v>3.9724885986155312</v>
          </cell>
          <cell r="P338">
            <v>3.9715905172485488</v>
          </cell>
        </row>
        <row r="339">
          <cell r="B339" t="str">
            <v>SCOM-CHPNGA</v>
          </cell>
          <cell r="C339" t="str">
            <v>VAR_fin</v>
          </cell>
          <cell r="D339" t="str">
            <v>SNGA</v>
          </cell>
          <cell r="E339">
            <v>1.6710364773637258</v>
          </cell>
          <cell r="F339">
            <v>1.7386327378990178</v>
          </cell>
          <cell r="G339">
            <v>1.4665530390872576</v>
          </cell>
          <cell r="H339">
            <v>6.3026311341934846</v>
          </cell>
          <cell r="I339">
            <v>11.013395687932181</v>
          </cell>
          <cell r="J339">
            <v>11.37412691917412</v>
          </cell>
          <cell r="K339">
            <v>11.232326373849489</v>
          </cell>
          <cell r="L339">
            <v>8.0017684696879527</v>
          </cell>
          <cell r="M339">
            <v>7.0219647442373256</v>
          </cell>
          <cell r="N339">
            <v>7.0553401903845172</v>
          </cell>
          <cell r="O339">
            <v>7.3985539533591709</v>
          </cell>
          <cell r="P339">
            <v>7.4034160756502665</v>
          </cell>
        </row>
        <row r="340">
          <cell r="B340" t="str">
            <v>SCOM-CHPNGA</v>
          </cell>
          <cell r="C340" t="str">
            <v>VAR_ncap</v>
          </cell>
          <cell r="D340" t="str">
            <v>-</v>
          </cell>
          <cell r="E340"/>
          <cell r="F340">
            <v>2.7174051659656601E-2</v>
          </cell>
          <cell r="G340">
            <v>6.88477391575199E-6</v>
          </cell>
          <cell r="H340">
            <v>0.117133927086429</v>
          </cell>
          <cell r="I340">
            <v>0.12838701197831301</v>
          </cell>
          <cell r="J340">
            <v>3.2189161171271997E-2</v>
          </cell>
          <cell r="K340">
            <v>5.6798862751165802E-2</v>
          </cell>
          <cell r="L340">
            <v>1.7998774740897799E-4</v>
          </cell>
          <cell r="M340">
            <v>6.71680478234251E-2</v>
          </cell>
          <cell r="N340">
            <v>6.7687590186472399E-2</v>
          </cell>
          <cell r="O340">
            <v>6.6092002331761102E-2</v>
          </cell>
          <cell r="P340">
            <v>8.2333048347666798E-5</v>
          </cell>
        </row>
        <row r="341">
          <cell r="B341" t="str">
            <v>SCOM-CHPNGA</v>
          </cell>
          <cell r="C341" t="str">
            <v>VAR_cap</v>
          </cell>
          <cell r="D341" t="str">
            <v>-</v>
          </cell>
          <cell r="E341">
            <v>6.5199999999999994E-2</v>
          </cell>
          <cell r="F341">
            <v>4.7878467396503359E-2</v>
          </cell>
          <cell r="G341">
            <v>3.9979072246719809E-2</v>
          </cell>
          <cell r="H341">
            <v>0.15534791784533408</v>
          </cell>
          <cell r="I341">
            <v>0.27474918950698712</v>
          </cell>
          <cell r="J341">
            <v>0.29442055093383185</v>
          </cell>
          <cell r="K341">
            <v>0.29737565452196385</v>
          </cell>
          <cell r="L341">
            <v>0.21755324091554237</v>
          </cell>
          <cell r="M341">
            <v>0.19104215956632759</v>
          </cell>
          <cell r="N341">
            <v>0.19183232297140257</v>
          </cell>
          <cell r="O341">
            <v>0.20112557323920649</v>
          </cell>
          <cell r="P341">
            <v>0.20102695940589083</v>
          </cell>
        </row>
        <row r="342">
          <cell r="B342" t="str">
            <v>ENUC_SMR_BMGL_II</v>
          </cell>
          <cell r="C342" t="str">
            <v>VAR_fout</v>
          </cell>
          <cell r="D342" t="str">
            <v>LTH</v>
          </cell>
          <cell r="E342"/>
          <cell r="F342"/>
          <cell r="G342"/>
          <cell r="H342"/>
          <cell r="I342"/>
          <cell r="J342"/>
          <cell r="K342"/>
          <cell r="L342"/>
          <cell r="M342">
            <v>0.18970444047355409</v>
          </cell>
          <cell r="N342">
            <v>0.27461074859193596</v>
          </cell>
          <cell r="O342">
            <v>0.32321663559173341</v>
          </cell>
          <cell r="P342">
            <v>0.32375117140272042</v>
          </cell>
        </row>
        <row r="343">
          <cell r="B343" t="str">
            <v>ENUC_SMR_BMGL_II</v>
          </cell>
          <cell r="C343" t="str">
            <v>VAR_fout</v>
          </cell>
          <cell r="D343" t="str">
            <v>ELC</v>
          </cell>
          <cell r="E343"/>
          <cell r="F343"/>
          <cell r="G343"/>
          <cell r="H343"/>
          <cell r="I343"/>
          <cell r="J343"/>
          <cell r="K343"/>
          <cell r="L343"/>
          <cell r="M343">
            <v>0.2771512081794878</v>
          </cell>
          <cell r="N343">
            <v>0.62264749202691039</v>
          </cell>
          <cell r="O343">
            <v>0.72269183105109636</v>
          </cell>
          <cell r="P343">
            <v>0.8746459230202791</v>
          </cell>
        </row>
        <row r="344">
          <cell r="B344" t="str">
            <v>ENUC_SMR_BMGL_II</v>
          </cell>
          <cell r="C344" t="str">
            <v>VAR_fin</v>
          </cell>
          <cell r="D344" t="str">
            <v>URN</v>
          </cell>
          <cell r="E344"/>
          <cell r="F344"/>
          <cell r="G344"/>
          <cell r="H344"/>
          <cell r="I344"/>
          <cell r="J344"/>
          <cell r="K344"/>
          <cell r="L344"/>
          <cell r="M344">
            <v>0.92019693649302259</v>
          </cell>
          <cell r="N344">
            <v>1.9999193016870598</v>
          </cell>
          <cell r="O344">
            <v>2.3232508608399458</v>
          </cell>
          <cell r="P344">
            <v>2.7817622360566192</v>
          </cell>
        </row>
        <row r="345">
          <cell r="B345" t="str">
            <v>ENUC_SMR_BMGL_II</v>
          </cell>
          <cell r="C345" t="str">
            <v>VAR_ncap</v>
          </cell>
          <cell r="D345" t="str">
            <v>-</v>
          </cell>
          <cell r="E345"/>
          <cell r="F345"/>
          <cell r="G345"/>
          <cell r="H345"/>
          <cell r="I345"/>
          <cell r="J345"/>
          <cell r="K345"/>
          <cell r="L345"/>
          <cell r="M345">
            <v>2.4605272061525799E-2</v>
          </cell>
          <cell r="N345">
            <v>1.66407016157649E-5</v>
          </cell>
          <cell r="O345">
            <v>9.8214930774673404E-3</v>
          </cell>
        </row>
        <row r="346">
          <cell r="B346" t="str">
            <v>ENUC_SMR_BMGL_II</v>
          </cell>
          <cell r="C346" t="str">
            <v>VAR_cap</v>
          </cell>
          <cell r="D346" t="str">
            <v>-</v>
          </cell>
          <cell r="E346"/>
          <cell r="F346"/>
          <cell r="G346"/>
          <cell r="H346"/>
          <cell r="I346"/>
          <cell r="J346"/>
          <cell r="K346"/>
          <cell r="L346"/>
          <cell r="M346">
            <v>1.00268022716369E-2</v>
          </cell>
          <cell r="N346">
            <v>2.4605272061525799E-2</v>
          </cell>
          <cell r="O346">
            <v>2.7735460528319801E-2</v>
          </cell>
          <cell r="P346">
            <v>3.4443405840608898E-2</v>
          </cell>
        </row>
        <row r="347">
          <cell r="B347" t="str">
            <v>D-IPLT</v>
          </cell>
          <cell r="C347" t="str">
            <v>VAR_fout</v>
          </cell>
          <cell r="D347" t="str">
            <v>IPLT</v>
          </cell>
          <cell r="E347">
            <v>0.62578853755120489</v>
          </cell>
          <cell r="F347">
            <v>0.73757421470864781</v>
          </cell>
          <cell r="G347">
            <v>0.73633135898689017</v>
          </cell>
          <cell r="H347">
            <v>0.73428771831674855</v>
          </cell>
          <cell r="I347">
            <v>0.73325589808953262</v>
          </cell>
          <cell r="J347">
            <v>0.73122763117380574</v>
          </cell>
          <cell r="K347">
            <v>0.72921603344940766</v>
          </cell>
          <cell r="L347">
            <v>0.72722420614041017</v>
          </cell>
          <cell r="M347">
            <v>0.72724805226230727</v>
          </cell>
          <cell r="N347">
            <v>0.72731680917891539</v>
          </cell>
          <cell r="O347">
            <v>0.72741792574107911</v>
          </cell>
          <cell r="P347">
            <v>0.72777192036973981</v>
          </cell>
        </row>
        <row r="348">
          <cell r="B348" t="str">
            <v>D-IPLT</v>
          </cell>
          <cell r="C348" t="str">
            <v>VAR_fin</v>
          </cell>
          <cell r="D348" t="str">
            <v>PLT</v>
          </cell>
          <cell r="E348">
            <v>0.62578853755120489</v>
          </cell>
          <cell r="F348">
            <v>0.73757421470864781</v>
          </cell>
          <cell r="G348">
            <v>0.73633135898689017</v>
          </cell>
          <cell r="H348">
            <v>0.73428771831674855</v>
          </cell>
          <cell r="I348">
            <v>0.73325589808953262</v>
          </cell>
          <cell r="J348">
            <v>0.73122763117380574</v>
          </cell>
          <cell r="K348">
            <v>0.72921603344940766</v>
          </cell>
          <cell r="L348">
            <v>0.72722420614041017</v>
          </cell>
          <cell r="M348">
            <v>0.72724805226230727</v>
          </cell>
          <cell r="N348">
            <v>0.72731680917891539</v>
          </cell>
          <cell r="O348">
            <v>0.72741792574107911</v>
          </cell>
          <cell r="P348">
            <v>0.72777192036973981</v>
          </cell>
        </row>
        <row r="349">
          <cell r="B349" t="str">
            <v>LTH-STG</v>
          </cell>
          <cell r="C349" t="str">
            <v>VAR_fout</v>
          </cell>
          <cell r="D349" t="str">
            <v>AUX_LTH-STG_OUT</v>
          </cell>
          <cell r="E349">
            <v>8.5693883639825286E-4</v>
          </cell>
          <cell r="F349">
            <v>3.0254325671509494E-4</v>
          </cell>
          <cell r="G349">
            <v>5.3854494339365009E-3</v>
          </cell>
          <cell r="H349">
            <v>2.2651804665472703E-3</v>
          </cell>
          <cell r="I349">
            <v>2.5326305228902364E-3</v>
          </cell>
          <cell r="J349">
            <v>3.809065164748751E-3</v>
          </cell>
          <cell r="K349">
            <v>4.0594873713623815E-3</v>
          </cell>
          <cell r="L349">
            <v>0.13996050004639962</v>
          </cell>
          <cell r="M349">
            <v>0.2240112102976573</v>
          </cell>
          <cell r="N349">
            <v>0.22800812219510599</v>
          </cell>
          <cell r="O349">
            <v>0.27704049117529722</v>
          </cell>
          <cell r="P349">
            <v>5.2735453784031154E-2</v>
          </cell>
        </row>
        <row r="350">
          <cell r="B350" t="str">
            <v>LTH-STG</v>
          </cell>
          <cell r="C350" t="str">
            <v>VAR_fout</v>
          </cell>
          <cell r="D350" t="str">
            <v>LTH</v>
          </cell>
          <cell r="E350">
            <v>8.569388363982508E-4</v>
          </cell>
          <cell r="F350">
            <v>3.0274495221957112E-4</v>
          </cell>
          <cell r="G350">
            <v>5.3910592770968482E-3</v>
          </cell>
          <cell r="H350">
            <v>2.2651804665472703E-3</v>
          </cell>
          <cell r="I350">
            <v>2.5349583082972986E-3</v>
          </cell>
          <cell r="J350">
            <v>3.809065164748735E-3</v>
          </cell>
          <cell r="K350">
            <v>4.0628039460121777E-3</v>
          </cell>
          <cell r="L350">
            <v>0.13996050004639946</v>
          </cell>
          <cell r="M350">
            <v>0.224011210297657</v>
          </cell>
          <cell r="N350">
            <v>0.22800812219510549</v>
          </cell>
          <cell r="O350">
            <v>0.27704049117529683</v>
          </cell>
          <cell r="P350">
            <v>5.2735453784031106E-2</v>
          </cell>
        </row>
        <row r="351">
          <cell r="B351" t="str">
            <v>LTH-STG</v>
          </cell>
          <cell r="C351" t="str">
            <v>VAR_fin</v>
          </cell>
          <cell r="D351" t="str">
            <v>AUX_LTH-STG_IN</v>
          </cell>
          <cell r="E351">
            <v>1.1425851151975895E-3</v>
          </cell>
          <cell r="F351">
            <v>3.9834862134135681E-4</v>
          </cell>
          <cell r="G351">
            <v>6.9562055188346428E-3</v>
          </cell>
          <cell r="H351">
            <v>2.8314798555149076E-3</v>
          </cell>
          <cell r="I351">
            <v>3.0726780486179978E-3</v>
          </cell>
          <cell r="J351">
            <v>4.4812536247454829E-3</v>
          </cell>
          <cell r="K351">
            <v>4.6432045097282021E-3</v>
          </cell>
          <cell r="L351">
            <v>0.15551166671822228</v>
          </cell>
          <cell r="M351">
            <v>0.24890134477519138</v>
          </cell>
          <cell r="N351">
            <v>0.25334235799455845</v>
          </cell>
          <cell r="O351">
            <v>0.30782276797255242</v>
          </cell>
          <cell r="P351">
            <v>5.8594948648923506E-2</v>
          </cell>
        </row>
        <row r="352">
          <cell r="B352" t="str">
            <v>LTH-STG</v>
          </cell>
          <cell r="C352" t="str">
            <v>VAR_fin</v>
          </cell>
          <cell r="D352" t="str">
            <v>LTH</v>
          </cell>
          <cell r="E352">
            <v>1.1425851151975895E-3</v>
          </cell>
          <cell r="F352">
            <v>3.9834862134135681E-4</v>
          </cell>
          <cell r="G352">
            <v>6.9562055188346428E-3</v>
          </cell>
          <cell r="H352">
            <v>2.8314798555149076E-3</v>
          </cell>
          <cell r="I352">
            <v>3.0726780486179978E-3</v>
          </cell>
          <cell r="J352">
            <v>4.4812536247454829E-3</v>
          </cell>
          <cell r="K352">
            <v>4.6432045097282021E-3</v>
          </cell>
          <cell r="L352">
            <v>0.15551166671822228</v>
          </cell>
          <cell r="M352">
            <v>0.24890134477519138</v>
          </cell>
          <cell r="N352">
            <v>0.25334235799455845</v>
          </cell>
          <cell r="O352">
            <v>0.30782276797255242</v>
          </cell>
          <cell r="P352">
            <v>5.8594948648923506E-2</v>
          </cell>
        </row>
        <row r="353">
          <cell r="B353" t="str">
            <v>LTH-STG</v>
          </cell>
          <cell r="C353" t="str">
            <v>VAR_ncap</v>
          </cell>
          <cell r="D353" t="str">
            <v>-</v>
          </cell>
          <cell r="E353">
            <v>2.0497344021355699E-4</v>
          </cell>
          <cell r="F353">
            <v>5.9436116578513498E-6</v>
          </cell>
          <cell r="G353">
            <v>1.07033655098782E-5</v>
          </cell>
          <cell r="H353">
            <v>4.6658988732583604E-6</v>
          </cell>
          <cell r="I353">
            <v>7.8756986855364804E-5</v>
          </cell>
          <cell r="J353">
            <v>9.9988980500264699E-5</v>
          </cell>
          <cell r="K353">
            <v>8.5116373683115094E-5</v>
          </cell>
          <cell r="L353">
            <v>5.8003637303808399E-2</v>
          </cell>
          <cell r="M353">
            <v>8.8499250099512497E-3</v>
          </cell>
          <cell r="N353">
            <v>1.9719944079632099E-5</v>
          </cell>
          <cell r="O353">
            <v>2.32745220202167E-5</v>
          </cell>
          <cell r="P353">
            <v>4.0938528365220601E-5</v>
          </cell>
        </row>
        <row r="354">
          <cell r="B354" t="str">
            <v>LTH-STG</v>
          </cell>
          <cell r="C354" t="str">
            <v>VAR_cap</v>
          </cell>
          <cell r="D354" t="str">
            <v>-</v>
          </cell>
          <cell r="E354">
            <v>3.6981853875570081E-4</v>
          </cell>
          <cell r="F354">
            <v>3.7352793411210257E-4</v>
          </cell>
          <cell r="G354">
            <v>3.8093727899717831E-4</v>
          </cell>
          <cell r="H354">
            <v>2.9843405274009466E-4</v>
          </cell>
          <cell r="I354">
            <v>2.9783553807119728E-4</v>
          </cell>
          <cell r="J354">
            <v>2.7120065397489478E-4</v>
          </cell>
          <cell r="K354">
            <v>2.6180279440291769E-4</v>
          </cell>
          <cell r="L354">
            <v>5.8258625244391536E-2</v>
          </cell>
          <cell r="M354">
            <v>6.7040396797114654E-2</v>
          </cell>
          <cell r="N354">
            <v>6.6935176598148974E-2</v>
          </cell>
          <cell r="O354">
            <v>6.2162263838208817E-2</v>
          </cell>
          <cell r="P354">
            <v>3.368560196311811E-3</v>
          </cell>
        </row>
        <row r="355">
          <cell r="B355" t="str">
            <v>ITOT-CHPOIL</v>
          </cell>
          <cell r="C355" t="str">
            <v>VAR_fout</v>
          </cell>
          <cell r="D355" t="str">
            <v>ITOT_LTH_CHP</v>
          </cell>
          <cell r="E355">
            <v>0.92935073994425943</v>
          </cell>
          <cell r="F355">
            <v>2.071807944312857</v>
          </cell>
          <cell r="G355">
            <v>2.9017669052040569E-2</v>
          </cell>
          <cell r="H355">
            <v>1.2915236220626305</v>
          </cell>
          <cell r="I355">
            <v>0.82736329180478885</v>
          </cell>
          <cell r="J355">
            <v>4.1074645730818336E-2</v>
          </cell>
          <cell r="K355">
            <v>4.4441797083697381E-2</v>
          </cell>
          <cell r="L355">
            <v>5.2050285758027177E-2</v>
          </cell>
          <cell r="M355">
            <v>6.3544195486014698E-2</v>
          </cell>
          <cell r="N355">
            <v>6.0437663034457793E-2</v>
          </cell>
          <cell r="O355">
            <v>6.0703521660133472E-2</v>
          </cell>
          <cell r="P355">
            <v>6.0049660163976434E-2</v>
          </cell>
        </row>
        <row r="356">
          <cell r="B356" t="str">
            <v>ITOT-CHPOIL</v>
          </cell>
          <cell r="C356" t="str">
            <v>VAR_fout</v>
          </cell>
          <cell r="D356" t="str">
            <v>ITOT_NKEV_OIL_ELC_CHP</v>
          </cell>
          <cell r="E356">
            <v>7.0502469926805783E-2</v>
          </cell>
          <cell r="F356">
            <v>0.17143194717127322</v>
          </cell>
          <cell r="G356">
            <v>2.7793254918769637E-3</v>
          </cell>
          <cell r="H356">
            <v>0.16774626395027464</v>
          </cell>
          <cell r="I356">
            <v>0.16687458786477574</v>
          </cell>
          <cell r="J356">
            <v>1.8529469852939306E-2</v>
          </cell>
          <cell r="K356">
            <v>2.0048448979194895E-2</v>
          </cell>
          <cell r="L356">
            <v>2.3480767359768191E-2</v>
          </cell>
          <cell r="M356">
            <v>2.8665865125258014E-2</v>
          </cell>
          <cell r="N356">
            <v>2.7264455608897557E-2</v>
          </cell>
          <cell r="O356">
            <v>2.7384388947382932E-2</v>
          </cell>
          <cell r="P356">
            <v>2.7089420928414827E-2</v>
          </cell>
        </row>
        <row r="357">
          <cell r="B357" t="str">
            <v>ITOT-CHPOIL</v>
          </cell>
          <cell r="C357" t="str">
            <v>VAR_fout</v>
          </cell>
          <cell r="D357" t="str">
            <v>CO2_I</v>
          </cell>
          <cell r="E357">
            <v>21.9480147925693</v>
          </cell>
          <cell r="F357">
            <v>51.2252736618467</v>
          </cell>
          <cell r="G357">
            <v>0.96058772418857996</v>
          </cell>
          <cell r="H357">
            <v>47.0816308055444</v>
          </cell>
          <cell r="I357">
            <v>46.764058737666502</v>
          </cell>
          <cell r="J357">
            <v>5.26301174524722</v>
          </cell>
          <cell r="K357">
            <v>5.7551745594427297</v>
          </cell>
          <cell r="L357">
            <v>6.8799505079918797</v>
          </cell>
          <cell r="M357">
            <v>8.5993707828122794</v>
          </cell>
          <cell r="N357">
            <v>8.0628024356725696</v>
          </cell>
          <cell r="O357">
            <v>8.0127393617927698</v>
          </cell>
          <cell r="P357">
            <v>7.9764087914662998</v>
          </cell>
        </row>
        <row r="358">
          <cell r="B358" t="str">
            <v>ITOT-CHPOIL</v>
          </cell>
          <cell r="C358" t="str">
            <v>VAR_fin</v>
          </cell>
          <cell r="D358" t="str">
            <v>ILFO</v>
          </cell>
          <cell r="E358">
            <v>0.29780210030623205</v>
          </cell>
          <cell r="F358">
            <v>0.6950512030101319</v>
          </cell>
          <cell r="G358">
            <v>1.303375473797258E-2</v>
          </cell>
          <cell r="H358">
            <v>0.63882809776858118</v>
          </cell>
          <cell r="I358">
            <v>0.63451911448665577</v>
          </cell>
          <cell r="J358">
            <v>7.1411285552879511E-2</v>
          </cell>
          <cell r="K358">
            <v>7.8089207048069501E-2</v>
          </cell>
          <cell r="L358">
            <v>9.3350753161355118E-2</v>
          </cell>
          <cell r="M358">
            <v>0.11668074332174057</v>
          </cell>
          <cell r="N358">
            <v>0.1094003044188951</v>
          </cell>
          <cell r="O358">
            <v>0.10872102254806998</v>
          </cell>
          <cell r="P358">
            <v>0.10822807044051964</v>
          </cell>
        </row>
        <row r="359">
          <cell r="B359" t="str">
            <v>ITOT-CHPOIL</v>
          </cell>
          <cell r="C359" t="str">
            <v>VAR_ncap</v>
          </cell>
          <cell r="D359" t="str">
            <v>-</v>
          </cell>
          <cell r="E359"/>
          <cell r="F359">
            <v>5.4701051092490797E-3</v>
          </cell>
          <cell r="G359">
            <v>6.8178053296587099E-6</v>
          </cell>
          <cell r="H359">
            <v>1.9384665377020799E-2</v>
          </cell>
          <cell r="I359">
            <v>1.6327396394201998E-2</v>
          </cell>
          <cell r="J359">
            <v>1.30101819980888E-2</v>
          </cell>
          <cell r="K359">
            <v>2.0316020541425402E-2</v>
          </cell>
          <cell r="L359">
            <v>2.37466386281442E-2</v>
          </cell>
          <cell r="M359">
            <v>2.3921944674157699E-2</v>
          </cell>
          <cell r="N359">
            <v>1.9421743352150501E-2</v>
          </cell>
          <cell r="O359">
            <v>2.8632227129175E-2</v>
          </cell>
          <cell r="P359">
            <v>1.90888285893017E-2</v>
          </cell>
        </row>
        <row r="360">
          <cell r="B360" t="str">
            <v>ITOT-CHPOIL</v>
          </cell>
          <cell r="C360" t="str">
            <v>VAR_cap</v>
          </cell>
          <cell r="D360" t="str">
            <v>-</v>
          </cell>
          <cell r="E360">
            <v>8.3050303713833196E-3</v>
          </cell>
          <cell r="F360">
            <v>6.4025241740076119E-3</v>
          </cell>
          <cell r="G360">
            <v>6.4077341717548413E-3</v>
          </cell>
          <cell r="H360">
            <v>2.5791392064782464E-2</v>
          </cell>
          <cell r="I360">
            <v>3.8525909316768497E-2</v>
          </cell>
          <cell r="J360">
            <v>4.5034167701007988E-2</v>
          </cell>
          <cell r="K360">
            <v>4.9652220101609357E-2</v>
          </cell>
          <cell r="L360">
            <v>5.7070971693705411E-2</v>
          </cell>
          <cell r="M360">
            <v>6.7289916579902423E-2</v>
          </cell>
          <cell r="N360">
            <v>6.7088156671534158E-2</v>
          </cell>
          <cell r="O360">
            <v>6.8595553930850484E-2</v>
          </cell>
          <cell r="P360">
            <v>6.714031767696535E-2</v>
          </cell>
        </row>
        <row r="361">
          <cell r="B361" t="str">
            <v>ENUC_GOE</v>
          </cell>
          <cell r="C361" t="str">
            <v>VAR_fout</v>
          </cell>
          <cell r="D361" t="str">
            <v>ELC</v>
          </cell>
          <cell r="E361">
            <v>29.714399999999429</v>
          </cell>
          <cell r="F361">
            <v>29.714387154048765</v>
          </cell>
          <cell r="G361">
            <v>0.25706479963084955</v>
          </cell>
          <cell r="H361"/>
          <cell r="I361"/>
          <cell r="J361"/>
          <cell r="K361"/>
          <cell r="L361"/>
        </row>
        <row r="362">
          <cell r="B362" t="str">
            <v>ENUC_GOE</v>
          </cell>
          <cell r="C362" t="str">
            <v>VAR_fin</v>
          </cell>
          <cell r="D362" t="str">
            <v>URN</v>
          </cell>
          <cell r="E362">
            <v>89.580575353717521</v>
          </cell>
          <cell r="F362">
            <v>89.580536626781907</v>
          </cell>
          <cell r="G362">
            <v>0.77497821440513781</v>
          </cell>
          <cell r="H362"/>
          <cell r="I362"/>
          <cell r="J362"/>
          <cell r="K362"/>
          <cell r="L362"/>
        </row>
        <row r="363">
          <cell r="B363" t="str">
            <v>ENUC_GOE</v>
          </cell>
          <cell r="C363" t="str">
            <v>VAR_cap</v>
          </cell>
          <cell r="D363" t="str">
            <v>-</v>
          </cell>
          <cell r="E363">
            <v>1.0099999770668306</v>
          </cell>
          <cell r="F363">
            <v>1.009999796910749</v>
          </cell>
          <cell r="G363">
            <v>9.9809793761400645E-3</v>
          </cell>
          <cell r="H363"/>
          <cell r="I363"/>
          <cell r="J363"/>
          <cell r="K363"/>
          <cell r="L363"/>
        </row>
        <row r="364">
          <cell r="B364" t="str">
            <v>D-RNGA</v>
          </cell>
          <cell r="C364" t="str">
            <v>VAR_fout</v>
          </cell>
          <cell r="D364" t="str">
            <v>CO2</v>
          </cell>
          <cell r="E364">
            <v>2652.2134659707499</v>
          </cell>
          <cell r="F364">
            <v>2731.7429412266301</v>
          </cell>
          <cell r="G364">
            <v>2914.8830782843002</v>
          </cell>
          <cell r="H364">
            <v>3103.0692923571801</v>
          </cell>
          <cell r="I364">
            <v>3234.80636868591</v>
          </cell>
          <cell r="J364">
            <v>3191.6867077742099</v>
          </cell>
          <cell r="K364">
            <v>3126.3984821547401</v>
          </cell>
          <cell r="L364">
            <v>3137.9979123396802</v>
          </cell>
          <cell r="M364">
            <v>3000.90559406583</v>
          </cell>
          <cell r="N364">
            <v>2838.0848544441301</v>
          </cell>
          <cell r="O364">
            <v>2917.2394022294302</v>
          </cell>
          <cell r="P364">
            <v>2480.5004053522698</v>
          </cell>
        </row>
        <row r="365">
          <cell r="B365" t="str">
            <v>D-RNGA</v>
          </cell>
          <cell r="C365" t="str">
            <v>VAR_fout</v>
          </cell>
          <cell r="D365" t="str">
            <v>RNGA</v>
          </cell>
          <cell r="E365">
            <v>47.196622020588279</v>
          </cell>
          <cell r="F365">
            <v>48.282968710040784</v>
          </cell>
          <cell r="G365">
            <v>51.519794879941685</v>
          </cell>
          <cell r="H365">
            <v>54.845799190956356</v>
          </cell>
          <cell r="I365">
            <v>57.17411716595695</v>
          </cell>
          <cell r="J365">
            <v>56.412017430415581</v>
          </cell>
          <cell r="K365">
            <v>55.258110730594318</v>
          </cell>
          <cell r="L365">
            <v>55.463084194171884</v>
          </cell>
          <cell r="M365">
            <v>53.04011670228968</v>
          </cell>
          <cell r="N365">
            <v>50.162148744241968</v>
          </cell>
          <cell r="O365">
            <v>51.56101776849308</v>
          </cell>
          <cell r="P365">
            <v>43.842293210626117</v>
          </cell>
        </row>
        <row r="366">
          <cell r="B366" t="str">
            <v>D-RNGA</v>
          </cell>
          <cell r="C366" t="str">
            <v>VAR_fout</v>
          </cell>
          <cell r="D366" t="str">
            <v>RSH2</v>
          </cell>
          <cell r="E366"/>
          <cell r="F366"/>
          <cell r="G366"/>
          <cell r="H366">
            <v>1.6708113593972582E-3</v>
          </cell>
          <cell r="I366">
            <v>4.3346681992336902E-3</v>
          </cell>
          <cell r="J366">
            <v>5.0392639417828813E-3</v>
          </cell>
          <cell r="K366">
            <v>5.6910923827916057E-3</v>
          </cell>
          <cell r="L366">
            <v>1.7514312030436616E-2</v>
          </cell>
          <cell r="M366">
            <v>1.6122680123336782E-2</v>
          </cell>
          <cell r="N366">
            <v>0.10369455410386341</v>
          </cell>
          <cell r="O366">
            <v>0.14088260328533822</v>
          </cell>
          <cell r="P366">
            <v>0.13296639170989072</v>
          </cell>
        </row>
        <row r="367">
          <cell r="B367" t="str">
            <v>D-RNGA</v>
          </cell>
          <cell r="C367" t="str">
            <v>VAR_fin</v>
          </cell>
          <cell r="D367" t="str">
            <v>NGA</v>
          </cell>
          <cell r="E367">
            <v>47.025061453382129</v>
          </cell>
          <cell r="F367">
            <v>48.435158532387042</v>
          </cell>
          <cell r="G367">
            <v>51.682324083054915</v>
          </cell>
          <cell r="H367">
            <v>55.018959084347216</v>
          </cell>
          <cell r="I367">
            <v>57.354722849040996</v>
          </cell>
          <cell r="J367">
            <v>56.590189854152676</v>
          </cell>
          <cell r="K367">
            <v>55.432597201325187</v>
          </cell>
          <cell r="L367">
            <v>55.6382608570865</v>
          </cell>
          <cell r="M367">
            <v>53.207545994074991</v>
          </cell>
          <cell r="N367">
            <v>50.320653447591006</v>
          </cell>
          <cell r="O367">
            <v>51.724102876408402</v>
          </cell>
          <cell r="P367">
            <v>43.980503640997753</v>
          </cell>
        </row>
        <row r="368">
          <cell r="B368" t="str">
            <v>D-RNGA</v>
          </cell>
          <cell r="C368" t="str">
            <v>VAR_fin</v>
          </cell>
          <cell r="D368" t="str">
            <v>BNGA</v>
          </cell>
          <cell r="E368">
            <v>0.32233582040350284</v>
          </cell>
          <cell r="F368">
            <v>2.0558952646362494E-3</v>
          </cell>
          <cell r="G368">
            <v>2.0569427831802004E-3</v>
          </cell>
          <cell r="H368">
            <v>2.0581002088064983E-3</v>
          </cell>
          <cell r="I368">
            <v>2.0588319586913439E-3</v>
          </cell>
          <cell r="J368">
            <v>2.0597597613638539E-3</v>
          </cell>
          <cell r="K368">
            <v>2.0615610233502262E-3</v>
          </cell>
          <cell r="L368">
            <v>2.0638708506472416E-3</v>
          </cell>
          <cell r="M368">
            <v>2.0662233157148959E-3</v>
          </cell>
          <cell r="N368">
            <v>2.0766145257772712E-3</v>
          </cell>
          <cell r="O368">
            <v>2.0839045515734299E-3</v>
          </cell>
          <cell r="P368">
            <v>2.274887567213205E-3</v>
          </cell>
        </row>
        <row r="369">
          <cell r="B369" t="str">
            <v>D-RNGA</v>
          </cell>
          <cell r="C369" t="str">
            <v>VAR_fin</v>
          </cell>
          <cell r="D369" t="str">
            <v>H2</v>
          </cell>
          <cell r="E369"/>
          <cell r="F369"/>
          <cell r="G369"/>
          <cell r="H369">
            <v>1.6707883410505199E-3</v>
          </cell>
          <cell r="I369">
            <v>4.3346483796243085E-3</v>
          </cell>
          <cell r="J369">
            <v>5.0392783056582638E-3</v>
          </cell>
          <cell r="K369">
            <v>5.6910406181137083E-3</v>
          </cell>
          <cell r="L369">
            <v>1.7514310656229635E-2</v>
          </cell>
          <cell r="M369">
            <v>1.6122738795723398E-2</v>
          </cell>
          <cell r="N369">
            <v>0.10369463188406726</v>
          </cell>
          <cell r="O369">
            <v>0.14088269210187129</v>
          </cell>
          <cell r="P369">
            <v>0.13296647973122161</v>
          </cell>
        </row>
        <row r="370">
          <cell r="B370" t="str">
            <v>D-RNGA</v>
          </cell>
          <cell r="C370" t="str">
            <v>VAR_ncap</v>
          </cell>
          <cell r="D370" t="str">
            <v>-</v>
          </cell>
          <cell r="E370">
            <v>1.3750650534449499E-6</v>
          </cell>
          <cell r="F370">
            <v>4.56171834654961E-7</v>
          </cell>
          <cell r="G370">
            <v>2.3834719734932502E-6</v>
          </cell>
          <cell r="H370">
            <v>0.11137492588163</v>
          </cell>
          <cell r="I370">
            <v>0.14191192917658599</v>
          </cell>
          <cell r="J370">
            <v>7.35685282101625E-6</v>
          </cell>
          <cell r="K370">
            <v>1.1722875969333201E-6</v>
          </cell>
          <cell r="L370">
            <v>1.9650059705164</v>
          </cell>
          <cell r="M370">
            <v>0.87861198386194905</v>
          </cell>
          <cell r="N370">
            <v>2.35401041603146E-6</v>
          </cell>
          <cell r="O370">
            <v>1.9367527682307301E-6</v>
          </cell>
          <cell r="P370">
            <v>6.4684389799238104E-6</v>
          </cell>
        </row>
        <row r="371">
          <cell r="B371" t="str">
            <v>D-RNGA</v>
          </cell>
          <cell r="C371" t="str">
            <v>VAR_cap</v>
          </cell>
          <cell r="D371" t="str">
            <v>-</v>
          </cell>
          <cell r="E371">
            <v>3.0972413824609735</v>
          </cell>
          <cell r="F371">
            <v>3.097241838632808</v>
          </cell>
          <cell r="G371">
            <v>3.0972442221047816</v>
          </cell>
          <cell r="H371">
            <v>3.2086191479864121</v>
          </cell>
          <cell r="I371">
            <v>3.3505310771629979</v>
          </cell>
          <cell r="J371">
            <v>3.3505384340158191</v>
          </cell>
          <cell r="K371">
            <v>3.3505396063034159</v>
          </cell>
          <cell r="L371">
            <v>3.2763141996113703</v>
          </cell>
          <cell r="M371">
            <v>3.0969175532858499</v>
          </cell>
          <cell r="N371">
            <v>3.0969186663780199</v>
          </cell>
          <cell r="O371">
            <v>3.06161067523976</v>
          </cell>
          <cell r="P371">
            <v>2.98554917189752</v>
          </cell>
        </row>
        <row r="372">
          <cell r="B372" t="str">
            <v>RHES-CHPGFC</v>
          </cell>
          <cell r="C372" t="str">
            <v>VAR_fout</v>
          </cell>
          <cell r="D372" t="str">
            <v>CO2_R</v>
          </cell>
          <cell r="E372"/>
          <cell r="F372"/>
          <cell r="G372"/>
          <cell r="H372">
            <v>2.73128562852228E-2</v>
          </cell>
          <cell r="I372">
            <v>9.7621379889609297E-2</v>
          </cell>
          <cell r="J372">
            <v>9.6681668143269506E-2</v>
          </cell>
          <cell r="K372">
            <v>0.100386132024801</v>
          </cell>
          <cell r="L372">
            <v>0.23733610993419499</v>
          </cell>
          <cell r="M372">
            <v>0.19161717951051299</v>
          </cell>
          <cell r="N372">
            <v>0.30480824852508598</v>
          </cell>
          <cell r="O372">
            <v>0.29423809096359899</v>
          </cell>
          <cell r="P372">
            <v>0.56527522661205298</v>
          </cell>
        </row>
        <row r="373">
          <cell r="B373" t="str">
            <v>RHES-CHPGFC</v>
          </cell>
          <cell r="C373" t="str">
            <v>VAR_fout</v>
          </cell>
          <cell r="D373" t="str">
            <v>RHES_NKEV_GAS_ELC_CHP</v>
          </cell>
          <cell r="E373"/>
          <cell r="F373"/>
          <cell r="G373"/>
          <cell r="H373">
            <v>2.0339361063463808E-4</v>
          </cell>
          <cell r="I373">
            <v>7.4427647788177418E-4</v>
          </cell>
          <cell r="J373">
            <v>7.5425414863543555E-4</v>
          </cell>
          <cell r="K373">
            <v>7.9205370125951067E-4</v>
          </cell>
          <cell r="L373">
            <v>1.8936391750068733E-3</v>
          </cell>
          <cell r="M373">
            <v>1.5288604748179178E-3</v>
          </cell>
          <cell r="N373">
            <v>2.431980706317179E-3</v>
          </cell>
          <cell r="O373">
            <v>2.3476443427946723E-3</v>
          </cell>
          <cell r="P373">
            <v>4.5101746804153096E-3</v>
          </cell>
        </row>
        <row r="374">
          <cell r="B374" t="str">
            <v>RHES-CHPGFC</v>
          </cell>
          <cell r="C374" t="str">
            <v>VAR_fout</v>
          </cell>
          <cell r="D374" t="str">
            <v>RHES_LTH_CHPNGA</v>
          </cell>
          <cell r="E374"/>
          <cell r="F374"/>
          <cell r="G374"/>
          <cell r="H374">
            <v>2.2780084391079488E-4</v>
          </cell>
          <cell r="I374">
            <v>8.1126136089113422E-4</v>
          </cell>
          <cell r="J374">
            <v>7.9950939755356223E-4</v>
          </cell>
          <cell r="K374">
            <v>8.1581531229729567E-4</v>
          </cell>
          <cell r="L374">
            <v>1.8936391750068733E-3</v>
          </cell>
          <cell r="M374">
            <v>1.5288604748179178E-3</v>
          </cell>
          <cell r="N374">
            <v>2.431980706317179E-3</v>
          </cell>
          <cell r="O374">
            <v>2.3476443427946723E-3</v>
          </cell>
          <cell r="P374">
            <v>4.5101746804153096E-3</v>
          </cell>
        </row>
        <row r="375">
          <cell r="B375" t="str">
            <v>RHES-CHPGFC</v>
          </cell>
          <cell r="C375" t="str">
            <v>VAR_fin</v>
          </cell>
          <cell r="D375" t="str">
            <v>RNGA</v>
          </cell>
          <cell r="E375"/>
          <cell r="F375"/>
          <cell r="G375"/>
          <cell r="H375">
            <v>4.8427050151104371E-4</v>
          </cell>
          <cell r="I375">
            <v>1.7308755299576155E-3</v>
          </cell>
          <cell r="J375">
            <v>1.7142139741714458E-3</v>
          </cell>
          <cell r="K375">
            <v>1.7798959578865397E-3</v>
          </cell>
          <cell r="L375">
            <v>4.2080870555708293E-3</v>
          </cell>
          <cell r="M375">
            <v>3.3974677218175939E-3</v>
          </cell>
          <cell r="N375">
            <v>5.4044015695937355E-3</v>
          </cell>
          <cell r="O375">
            <v>5.2169874284326056E-3</v>
          </cell>
          <cell r="P375">
            <v>1.0022610400922911E-2</v>
          </cell>
        </row>
        <row r="376">
          <cell r="B376" t="str">
            <v>RHES-CHPGFC</v>
          </cell>
          <cell r="C376" t="str">
            <v>VAR_ncap</v>
          </cell>
          <cell r="D376" t="str">
            <v>-</v>
          </cell>
          <cell r="E376"/>
          <cell r="F376"/>
          <cell r="G376"/>
          <cell r="H376">
            <v>1.8015461725396401E-5</v>
          </cell>
          <cell r="I376">
            <v>4.8223678051917099E-5</v>
          </cell>
          <cell r="J376">
            <v>8.9728524452967195E-7</v>
          </cell>
          <cell r="K376">
            <v>9.1382627246345701E-6</v>
          </cell>
          <cell r="L376">
            <v>1.1058052507197899E-4</v>
          </cell>
          <cell r="M376">
            <v>1.23885223030805E-6</v>
          </cell>
          <cell r="N376">
            <v>9.5883794445687597E-5</v>
          </cell>
          <cell r="O376">
            <v>1.54557499918382E-6</v>
          </cell>
          <cell r="P376">
            <v>3.03399723150969E-4</v>
          </cell>
        </row>
        <row r="377">
          <cell r="B377" t="str">
            <v>RHES-CHPGFC</v>
          </cell>
          <cell r="C377" t="str">
            <v>VAR_cap</v>
          </cell>
          <cell r="D377" t="str">
            <v>-</v>
          </cell>
          <cell r="E377"/>
          <cell r="F377"/>
          <cell r="G377"/>
          <cell r="H377">
            <v>1.8015461725396401E-5</v>
          </cell>
          <cell r="I377">
            <v>6.6222784423427232E-5</v>
          </cell>
          <cell r="J377">
            <v>6.7071758887418789E-5</v>
          </cell>
          <cell r="K377">
            <v>7.0416198668085832E-5</v>
          </cell>
          <cell r="L377">
            <v>1.685709742240068E-4</v>
          </cell>
          <cell r="M377">
            <v>1.3594475603561786E-4</v>
          </cell>
          <cell r="N377">
            <v>2.1644436886363272E-4</v>
          </cell>
          <cell r="O377">
            <v>2.0883411775291836E-4</v>
          </cell>
          <cell r="P377">
            <v>4.0156171390525288E-4</v>
          </cell>
        </row>
        <row r="378">
          <cell r="B378" t="str">
            <v>ITOT-CHPHFC</v>
          </cell>
          <cell r="C378" t="str">
            <v>VAR_fout</v>
          </cell>
          <cell r="D378" t="str">
            <v>ITOT_LTH_CHP</v>
          </cell>
          <cell r="E378"/>
          <cell r="F378"/>
          <cell r="G378"/>
          <cell r="H378">
            <v>1.8175788252040334E-3</v>
          </cell>
          <cell r="I378">
            <v>5.5799819470820624E-3</v>
          </cell>
          <cell r="J378">
            <v>8.0866062249365794E-3</v>
          </cell>
          <cell r="K378">
            <v>7.4604338672716571E-3</v>
          </cell>
          <cell r="L378">
            <v>1.9933876042332946E-2</v>
          </cell>
          <cell r="M378">
            <v>1.7479708036363013E-2</v>
          </cell>
          <cell r="N378">
            <v>4.5542369077863257E-2</v>
          </cell>
          <cell r="O378">
            <v>4.1036381940825414E-2</v>
          </cell>
          <cell r="P378">
            <v>5.8613416418584641E-2</v>
          </cell>
        </row>
        <row r="379">
          <cell r="B379" t="str">
            <v>ITOT-CHPHFC</v>
          </cell>
          <cell r="C379" t="str">
            <v>VAR_fout</v>
          </cell>
          <cell r="D379" t="str">
            <v>ITOT_KEV_HFC_ELC_CHP</v>
          </cell>
          <cell r="E379"/>
          <cell r="F379"/>
          <cell r="G379"/>
          <cell r="H379">
            <v>2.4316257256108008E-3</v>
          </cell>
          <cell r="I379">
            <v>8.2821321253541795E-3</v>
          </cell>
          <cell r="J379">
            <v>1.3477677041560969E-2</v>
          </cell>
          <cell r="K379">
            <v>1.3564425213221192E-2</v>
          </cell>
          <cell r="L379">
            <v>3.9867752084665864E-2</v>
          </cell>
          <cell r="M379">
            <v>3.4959416072726034E-2</v>
          </cell>
          <cell r="N379">
            <v>9.1084738155726513E-2</v>
          </cell>
          <cell r="O379">
            <v>8.2072763881650815E-2</v>
          </cell>
          <cell r="P379">
            <v>0.11722683283716918</v>
          </cell>
        </row>
        <row r="380">
          <cell r="B380" t="str">
            <v>ITOT-CHPHFC</v>
          </cell>
          <cell r="C380" t="str">
            <v>VAR_fin</v>
          </cell>
          <cell r="D380" t="str">
            <v>IH2</v>
          </cell>
          <cell r="E380"/>
          <cell r="F380"/>
          <cell r="G380"/>
          <cell r="H380">
            <v>4.9123752032541384E-3</v>
          </cell>
          <cell r="I380">
            <v>1.5850970574840532E-2</v>
          </cell>
          <cell r="J380">
            <v>2.4504867348292686E-2</v>
          </cell>
          <cell r="K380">
            <v>2.3590304718645573E-2</v>
          </cell>
          <cell r="L380">
            <v>6.6446253474443162E-2</v>
          </cell>
          <cell r="M380">
            <v>5.8265693454543403E-2</v>
          </cell>
          <cell r="N380">
            <v>0.1518078969262108</v>
          </cell>
          <cell r="O380">
            <v>0.13678793980275122</v>
          </cell>
          <cell r="P380">
            <v>0.19537805472861533</v>
          </cell>
        </row>
        <row r="381">
          <cell r="B381" t="str">
            <v>ITOT-CHPHFC</v>
          </cell>
          <cell r="C381" t="str">
            <v>VAR_ncap</v>
          </cell>
          <cell r="D381" t="str">
            <v>-</v>
          </cell>
          <cell r="E381"/>
          <cell r="F381"/>
          <cell r="G381"/>
          <cell r="H381">
            <v>2.1801786375233101E-4</v>
          </cell>
          <cell r="I381">
            <v>3.3951188136971801E-4</v>
          </cell>
          <cell r="J381">
            <v>2.27278048975675E-4</v>
          </cell>
          <cell r="K381">
            <v>1.8026813330101601E-4</v>
          </cell>
          <cell r="L381">
            <v>1.37267986271725E-3</v>
          </cell>
          <cell r="M381">
            <v>4.9618873088732401E-6</v>
          </cell>
          <cell r="N381">
            <v>2.51300250111963E-3</v>
          </cell>
          <cell r="O381">
            <v>7.4930342670791801E-4</v>
          </cell>
          <cell r="P381">
            <v>2.1038368848718299E-3</v>
          </cell>
        </row>
        <row r="382">
          <cell r="B382" t="str">
            <v>ITOT-CHPHFC</v>
          </cell>
          <cell r="C382" t="str">
            <v>VAR_cap</v>
          </cell>
          <cell r="D382" t="str">
            <v>-</v>
          </cell>
          <cell r="E382"/>
          <cell r="F382"/>
          <cell r="G382"/>
          <cell r="H382">
            <v>2.1801786375233101E-4</v>
          </cell>
          <cell r="I382">
            <v>5.5742548853023304E-4</v>
          </cell>
          <cell r="J382">
            <v>7.428461876309387E-4</v>
          </cell>
          <cell r="K382">
            <v>7.4658039920404379E-4</v>
          </cell>
          <cell r="L382">
            <v>1.7795214228791825E-3</v>
          </cell>
          <cell r="M382">
            <v>1.5680065405966289E-3</v>
          </cell>
          <cell r="N382">
            <v>3.8897341761643341E-3</v>
          </cell>
          <cell r="O382">
            <v>3.5076717712806162E-3</v>
          </cell>
          <cell r="P382">
            <v>5.3650519603272587E-3</v>
          </cell>
        </row>
        <row r="383">
          <cell r="B383" t="str">
            <v>G-INTC-TRA</v>
          </cell>
          <cell r="C383" t="str">
            <v>VAR_fout</v>
          </cell>
          <cell r="D383" t="str">
            <v>TRAN_ELC</v>
          </cell>
          <cell r="E383">
            <v>7.8651110184422794</v>
          </cell>
          <cell r="F383">
            <v>12.035557762258094</v>
          </cell>
          <cell r="G383">
            <v>15.187547059523876</v>
          </cell>
          <cell r="H383">
            <v>22.676492086002074</v>
          </cell>
          <cell r="I383">
            <v>24.373620978335449</v>
          </cell>
          <cell r="J383">
            <v>23.676183311757963</v>
          </cell>
          <cell r="K383">
            <v>25.36413094532762</v>
          </cell>
          <cell r="L383">
            <v>24.691135693876326</v>
          </cell>
          <cell r="M383">
            <v>23.222797718256263</v>
          </cell>
          <cell r="N383">
            <v>24.422112067483383</v>
          </cell>
          <cell r="O383">
            <v>25.106965641923978</v>
          </cell>
          <cell r="P383">
            <v>25.301351824545243</v>
          </cell>
        </row>
        <row r="384">
          <cell r="B384" t="str">
            <v>G-INTC-TRA</v>
          </cell>
          <cell r="C384" t="str">
            <v>VAR_fin</v>
          </cell>
          <cell r="D384" t="str">
            <v>ELC3</v>
          </cell>
          <cell r="E384">
            <v>7.2601024785621107</v>
          </cell>
          <cell r="F384">
            <v>12.030353070443343</v>
          </cell>
          <cell r="G384">
            <v>15.179248466259654</v>
          </cell>
          <cell r="H384">
            <v>15.940900377288568</v>
          </cell>
          <cell r="I384">
            <v>24.36725209882767</v>
          </cell>
          <cell r="J384">
            <v>12.360360405403069</v>
          </cell>
          <cell r="K384">
            <v>25.358018065596099</v>
          </cell>
          <cell r="L384">
            <v>11.329793277253374</v>
          </cell>
          <cell r="M384">
            <v>23.214801157917762</v>
          </cell>
          <cell r="N384">
            <v>24.406736997544634</v>
          </cell>
          <cell r="O384">
            <v>25.094909594946969</v>
          </cell>
          <cell r="P384">
            <v>25.275703488050308</v>
          </cell>
        </row>
        <row r="385">
          <cell r="B385" t="str">
            <v>G-INTC-TRA</v>
          </cell>
          <cell r="C385" t="str">
            <v>VAR_fin</v>
          </cell>
          <cell r="D385" t="str">
            <v>ELC5</v>
          </cell>
          <cell r="E385">
            <v>0.60500853988017544</v>
          </cell>
          <cell r="F385">
            <v>5.2046918147472965E-3</v>
          </cell>
          <cell r="G385">
            <v>8.2985932642342074E-3</v>
          </cell>
          <cell r="H385">
            <v>6.7355917087134864</v>
          </cell>
          <cell r="I385">
            <v>6.3688795077623374E-3</v>
          </cell>
          <cell r="J385">
            <v>11.31582290635491</v>
          </cell>
          <cell r="K385">
            <v>6.1128797315335003E-3</v>
          </cell>
          <cell r="L385">
            <v>13.361342416622946</v>
          </cell>
          <cell r="M385">
            <v>7.9965603384858659E-3</v>
          </cell>
          <cell r="N385">
            <v>1.5375069938738505E-2</v>
          </cell>
          <cell r="O385">
            <v>1.2056046977007476E-2</v>
          </cell>
          <cell r="P385">
            <v>2.5648336494915269E-2</v>
          </cell>
        </row>
        <row r="386">
          <cell r="B386" t="str">
            <v>G-INTC-TRA</v>
          </cell>
          <cell r="C386" t="str">
            <v>VAR_ncap</v>
          </cell>
          <cell r="D386" t="str">
            <v>-</v>
          </cell>
          <cell r="E386">
            <v>1.6084660878679399E-7</v>
          </cell>
          <cell r="F386">
            <v>1.97177508687139E-7</v>
          </cell>
          <cell r="G386">
            <v>3.6493728518310098E-7</v>
          </cell>
          <cell r="H386">
            <v>4.2870832254573801E-7</v>
          </cell>
          <cell r="I386">
            <v>5.8818052626582098E-7</v>
          </cell>
          <cell r="J386">
            <v>7.39209341943988E-7</v>
          </cell>
          <cell r="K386">
            <v>9.748303154906571E-7</v>
          </cell>
          <cell r="L386">
            <v>1.5252166496112799E-6</v>
          </cell>
          <cell r="M386">
            <v>1.94566891803612E-6</v>
          </cell>
          <cell r="N386">
            <v>4.03142822137655E-6</v>
          </cell>
          <cell r="O386">
            <v>7.7430280834907994E-6</v>
          </cell>
        </row>
        <row r="387">
          <cell r="B387" t="str">
            <v>G-INTC-TRA</v>
          </cell>
          <cell r="C387" t="str">
            <v>VAR_cap</v>
          </cell>
          <cell r="D387" t="str">
            <v>-</v>
          </cell>
          <cell r="E387">
            <v>0.86351880627381705</v>
          </cell>
          <cell r="F387">
            <v>0.86351885857102739</v>
          </cell>
          <cell r="G387">
            <v>0.86351916429793452</v>
          </cell>
          <cell r="H387">
            <v>0.86351976510596928</v>
          </cell>
          <cell r="I387">
            <v>0.86352009958792719</v>
          </cell>
          <cell r="J387">
            <v>0.8635208309043878</v>
          </cell>
          <cell r="K387">
            <v>0.86352175470348813</v>
          </cell>
          <cell r="L387">
            <v>0.86352226016372591</v>
          </cell>
          <cell r="M387">
            <v>0.86352485586667582</v>
          </cell>
          <cell r="N387">
            <v>0.86352670188927472</v>
          </cell>
          <cell r="O387">
            <v>0.86353349066039442</v>
          </cell>
          <cell r="P387">
            <v>0.86353750550559849</v>
          </cell>
        </row>
        <row r="388">
          <cell r="B388" t="str">
            <v>SCOM-SWHSTG-CHPBIO</v>
          </cell>
          <cell r="C388" t="str">
            <v>VAR_fout</v>
          </cell>
          <cell r="D388" t="str">
            <v>AUX_SCOM-CHPBIO_OUT</v>
          </cell>
          <cell r="E388"/>
          <cell r="F388">
            <v>2.0348235079396752E-4</v>
          </cell>
          <cell r="G388">
            <v>1.4600188010946688E-2</v>
          </cell>
          <cell r="H388">
            <v>1.9642692063590542E-2</v>
          </cell>
          <cell r="I388">
            <v>7.915722254826528E-2</v>
          </cell>
          <cell r="J388">
            <v>7.4672520916964691E-2</v>
          </cell>
          <cell r="K388">
            <v>6.3147235932627888E-2</v>
          </cell>
          <cell r="L388">
            <v>0.13409739978331195</v>
          </cell>
          <cell r="M388">
            <v>0.11661955044287038</v>
          </cell>
          <cell r="N388">
            <v>0.16694242811829507</v>
          </cell>
          <cell r="O388">
            <v>0.15075963545043453</v>
          </cell>
          <cell r="P388">
            <v>0.2177344353560465</v>
          </cell>
        </row>
        <row r="389">
          <cell r="B389" t="str">
            <v>SCOM-SWHSTG-CHPBIO</v>
          </cell>
          <cell r="C389" t="str">
            <v>VAR_fout</v>
          </cell>
          <cell r="D389" t="str">
            <v>SCOM_LTH_CHPBIO</v>
          </cell>
          <cell r="E389"/>
          <cell r="F389">
            <v>2.0364867097852465E-4</v>
          </cell>
          <cell r="G389">
            <v>1.4618834483502189E-2</v>
          </cell>
          <cell r="H389">
            <v>1.9642692063590508E-2</v>
          </cell>
          <cell r="I389">
            <v>7.9245272851433485E-2</v>
          </cell>
          <cell r="J389">
            <v>7.4672520916964621E-2</v>
          </cell>
          <cell r="K389">
            <v>6.3208963435983298E-2</v>
          </cell>
          <cell r="L389">
            <v>0.13409739978331192</v>
          </cell>
          <cell r="M389">
            <v>0.11661955044287035</v>
          </cell>
          <cell r="N389">
            <v>0.16694242811829507</v>
          </cell>
          <cell r="O389">
            <v>0.1507596354504345</v>
          </cell>
          <cell r="P389">
            <v>0.2177344353560465</v>
          </cell>
        </row>
        <row r="390">
          <cell r="B390" t="str">
            <v>SCOM-SWHSTG-CHPBIO</v>
          </cell>
          <cell r="C390" t="str">
            <v>VAR_fin</v>
          </cell>
          <cell r="D390" t="str">
            <v>SCOM_LTH_CHPBIO</v>
          </cell>
          <cell r="E390"/>
          <cell r="F390">
            <v>2.4774777490971386E-4</v>
          </cell>
          <cell r="G390">
            <v>1.740337438512168E-2</v>
          </cell>
          <cell r="H390">
            <v>2.2577806969644211E-2</v>
          </cell>
          <cell r="I390">
            <v>8.8050303168260347E-2</v>
          </cell>
          <cell r="J390">
            <v>8.0293033244047865E-2</v>
          </cell>
          <cell r="K390">
            <v>6.5842670245815471E-2</v>
          </cell>
          <cell r="L390">
            <v>0.1354519189730416</v>
          </cell>
          <cell r="M390">
            <v>0.11779752569986819</v>
          </cell>
          <cell r="N390">
            <v>0.16862871527100545</v>
          </cell>
          <cell r="O390">
            <v>0.15228246005094465</v>
          </cell>
          <cell r="P390">
            <v>0.21993377308691717</v>
          </cell>
        </row>
        <row r="391">
          <cell r="B391" t="str">
            <v>SCOM-SWHSTG-CHPBIO</v>
          </cell>
          <cell r="C391" t="str">
            <v>VAR_fin</v>
          </cell>
          <cell r="D391" t="str">
            <v>AUX_SCOM-CHPBIO_IN</v>
          </cell>
          <cell r="E391"/>
          <cell r="F391">
            <v>2.4774777490971386E-4</v>
          </cell>
          <cell r="G391">
            <v>1.740337438512168E-2</v>
          </cell>
          <cell r="H391">
            <v>2.2577806969644211E-2</v>
          </cell>
          <cell r="I391">
            <v>8.8050303168260347E-2</v>
          </cell>
          <cell r="J391">
            <v>8.0293033244047865E-2</v>
          </cell>
          <cell r="K391">
            <v>6.5842670245815471E-2</v>
          </cell>
          <cell r="L391">
            <v>0.1354519189730416</v>
          </cell>
          <cell r="M391">
            <v>0.11779752569986819</v>
          </cell>
          <cell r="N391">
            <v>0.16862871527100545</v>
          </cell>
          <cell r="O391">
            <v>0.15228246005094465</v>
          </cell>
          <cell r="P391">
            <v>0.21993377308691717</v>
          </cell>
        </row>
        <row r="392">
          <cell r="B392" t="str">
            <v>SCOM-SWHSTG-CHPBIO</v>
          </cell>
          <cell r="C392" t="str">
            <v>VAR_ncap</v>
          </cell>
          <cell r="D392" t="str">
            <v>-</v>
          </cell>
          <cell r="E392">
            <v>2.67665532742358E-3</v>
          </cell>
          <cell r="F392">
            <v>4.1350849993816403E-5</v>
          </cell>
          <cell r="G392">
            <v>1.16273732143901E-3</v>
          </cell>
          <cell r="H392">
            <v>1.81449781770945E-3</v>
          </cell>
          <cell r="I392">
            <v>1.13442098008449E-2</v>
          </cell>
          <cell r="J392">
            <v>2.75284609750584E-4</v>
          </cell>
          <cell r="K392">
            <v>9.9024633617453406E-5</v>
          </cell>
          <cell r="L392">
            <v>1.34208351345166E-2</v>
          </cell>
          <cell r="M392">
            <v>1.7436682947882399E-3</v>
          </cell>
          <cell r="N392">
            <v>7.9129307387776696E-3</v>
          </cell>
          <cell r="O392">
            <v>1.0650112271450201E-2</v>
          </cell>
          <cell r="P392">
            <v>4.4100559198974399E-3</v>
          </cell>
        </row>
        <row r="393">
          <cell r="B393" t="str">
            <v>SCOM-SWHSTG-CHPBIO</v>
          </cell>
          <cell r="C393" t="str">
            <v>VAR_cap</v>
          </cell>
          <cell r="D393" t="str">
            <v>-</v>
          </cell>
          <cell r="E393">
            <v>2.67665532742358E-3</v>
          </cell>
          <cell r="F393">
            <v>2.7125846326782168E-3</v>
          </cell>
          <cell r="G393">
            <v>3.8607703403587858E-3</v>
          </cell>
          <cell r="H393">
            <v>5.6493636862488816E-3</v>
          </cell>
          <cell r="I393">
            <v>1.498882710684314E-2</v>
          </cell>
          <cell r="J393">
            <v>1.3286190288654862E-2</v>
          </cell>
          <cell r="K393">
            <v>1.1683858591100561E-2</v>
          </cell>
          <cell r="L393">
            <v>1.3762468401922898E-2</v>
          </cell>
          <cell r="M393">
            <v>1.5243343193077288E-2</v>
          </cell>
          <cell r="N393">
            <v>2.3028920814720969E-2</v>
          </cell>
          <cell r="O393">
            <v>2.2065350048741824E-2</v>
          </cell>
          <cell r="P393">
            <v>2.2930753140918674E-2</v>
          </cell>
        </row>
        <row r="394">
          <cell r="B394" t="str">
            <v>SCOM-SWHSTG-CHPHFC</v>
          </cell>
          <cell r="C394" t="str">
            <v>VAR_fout</v>
          </cell>
          <cell r="D394" t="str">
            <v>AUX_SCOM-CHPHFC_OUT</v>
          </cell>
          <cell r="E394">
            <v>3.0947726424687409E-6</v>
          </cell>
          <cell r="F394">
            <v>6.2761123517654852E-6</v>
          </cell>
          <cell r="G394">
            <v>6.4106004759722509E-6</v>
          </cell>
          <cell r="H394">
            <v>2.6092480952736945E-3</v>
          </cell>
          <cell r="I394">
            <v>8.1172746331564655E-3</v>
          </cell>
          <cell r="J394">
            <v>1.2935706567024812E-2</v>
          </cell>
          <cell r="K394">
            <v>2.6701770244133019E-2</v>
          </cell>
          <cell r="L394">
            <v>0.11246347242897357</v>
          </cell>
          <cell r="M394">
            <v>9.8825049833721798E-2</v>
          </cell>
          <cell r="N394">
            <v>0.16708119466203425</v>
          </cell>
          <cell r="O394">
            <v>0.12593827547442182</v>
          </cell>
          <cell r="P394">
            <v>0.24971859333218774</v>
          </cell>
        </row>
        <row r="395">
          <cell r="B395" t="str">
            <v>SCOM-SWHSTG-CHPHFC</v>
          </cell>
          <cell r="C395" t="str">
            <v>VAR_fout</v>
          </cell>
          <cell r="D395" t="str">
            <v>SCOM_LTH_CHPHFC</v>
          </cell>
          <cell r="E395">
            <v>3.0947726424687464E-6</v>
          </cell>
          <cell r="F395">
            <v>6.2812422520274723E-6</v>
          </cell>
          <cell r="G395">
            <v>6.418787705188049E-6</v>
          </cell>
          <cell r="H395">
            <v>2.6092480952736902E-3</v>
          </cell>
          <cell r="I395">
            <v>8.126303859667193E-3</v>
          </cell>
          <cell r="J395">
            <v>1.2935706567024806E-2</v>
          </cell>
          <cell r="K395">
            <v>2.6727871681321763E-2</v>
          </cell>
          <cell r="L395">
            <v>0.11246347242897357</v>
          </cell>
          <cell r="M395">
            <v>9.882504983372177E-2</v>
          </cell>
          <cell r="N395">
            <v>0.16708119466203425</v>
          </cell>
          <cell r="O395">
            <v>0.12593827547442182</v>
          </cell>
          <cell r="P395">
            <v>0.24971859333218771</v>
          </cell>
        </row>
        <row r="396">
          <cell r="B396" t="str">
            <v>SCOM-SWHSTG-CHPHFC</v>
          </cell>
          <cell r="C396" t="str">
            <v>VAR_fin</v>
          </cell>
          <cell r="D396" t="str">
            <v>SCOM_LTH_CHPHFC</v>
          </cell>
          <cell r="E396">
            <v>3.0947726424687464E-6</v>
          </cell>
          <cell r="F396">
            <v>6.2812422520274723E-6</v>
          </cell>
          <cell r="G396">
            <v>6.418787705188049E-6</v>
          </cell>
          <cell r="H396">
            <v>2.9991357416938578E-3</v>
          </cell>
          <cell r="I396">
            <v>9.0292265107410358E-3</v>
          </cell>
          <cell r="J396">
            <v>1.3909361900026403E-2</v>
          </cell>
          <cell r="K396">
            <v>2.78415330013769E-2</v>
          </cell>
          <cell r="L396">
            <v>0.11359946709997361</v>
          </cell>
          <cell r="M396">
            <v>9.9823282660325155E-2</v>
          </cell>
          <cell r="N396">
            <v>0.16876888349700481</v>
          </cell>
          <cell r="O396">
            <v>0.12721037926709233</v>
          </cell>
          <cell r="P396">
            <v>0.25224100336585165</v>
          </cell>
        </row>
        <row r="397">
          <cell r="B397" t="str">
            <v>SCOM-SWHSTG-CHPHFC</v>
          </cell>
          <cell r="C397" t="str">
            <v>VAR_fin</v>
          </cell>
          <cell r="D397" t="str">
            <v>AUX_SCOM-CHPHFC_IN</v>
          </cell>
          <cell r="E397">
            <v>3.0947726424687464E-6</v>
          </cell>
          <cell r="F397">
            <v>6.2812422520274723E-6</v>
          </cell>
          <cell r="G397">
            <v>6.418787705188049E-6</v>
          </cell>
          <cell r="H397">
            <v>2.9991357416938578E-3</v>
          </cell>
          <cell r="I397">
            <v>9.0292265107410358E-3</v>
          </cell>
          <cell r="J397">
            <v>1.3909361900026403E-2</v>
          </cell>
          <cell r="K397">
            <v>2.78415330013769E-2</v>
          </cell>
          <cell r="L397">
            <v>0.11359946709997361</v>
          </cell>
          <cell r="M397">
            <v>9.9823282660325155E-2</v>
          </cell>
          <cell r="N397">
            <v>0.16876888349700481</v>
          </cell>
          <cell r="O397">
            <v>0.12721037926709233</v>
          </cell>
          <cell r="P397">
            <v>0.25224100336585165</v>
          </cell>
        </row>
        <row r="398">
          <cell r="B398" t="str">
            <v>SCOM-SWHSTG-CHPHFC</v>
          </cell>
          <cell r="C398" t="str">
            <v>VAR_ncap</v>
          </cell>
          <cell r="D398" t="str">
            <v>-</v>
          </cell>
          <cell r="E398">
            <v>1.3413174969350899E-3</v>
          </cell>
          <cell r="F398">
            <v>4.2411465294158303E-5</v>
          </cell>
          <cell r="G398">
            <v>1.02305128845006E-4</v>
          </cell>
          <cell r="H398">
            <v>1.2964050279373201E-4</v>
          </cell>
          <cell r="I398">
            <v>1.4635334330693E-3</v>
          </cell>
          <cell r="J398">
            <v>1.0025819950463201E-3</v>
          </cell>
          <cell r="K398">
            <v>1.2853200144485199E-4</v>
          </cell>
          <cell r="L398">
            <v>5.89684284743003E-3</v>
          </cell>
          <cell r="M398">
            <v>6.3446894211656302E-5</v>
          </cell>
          <cell r="N398">
            <v>4.4856755537598303E-3</v>
          </cell>
          <cell r="O398">
            <v>2.3248961696210801E-3</v>
          </cell>
          <cell r="P398">
            <v>8.7733795814698597E-3</v>
          </cell>
        </row>
        <row r="399">
          <cell r="B399" t="str">
            <v>SCOM-SWHSTG-CHPHFC</v>
          </cell>
          <cell r="C399" t="str">
            <v>VAR_cap</v>
          </cell>
          <cell r="D399" t="str">
            <v>-</v>
          </cell>
          <cell r="E399">
            <v>1.3413174969350899E-3</v>
          </cell>
          <cell r="F399">
            <v>1.3784132304116069E-3</v>
          </cell>
          <cell r="G399">
            <v>1.4674448559330356E-3</v>
          </cell>
          <cell r="H399">
            <v>1.5782467444951903E-3</v>
          </cell>
          <cell r="I399">
            <v>2.0169176329880674E-3</v>
          </cell>
          <cell r="J399">
            <v>2.5527338094950029E-3</v>
          </cell>
          <cell r="K399">
            <v>2.5619222697220892E-3</v>
          </cell>
          <cell r="L399">
            <v>6.9981422664242331E-3</v>
          </cell>
          <cell r="M399">
            <v>6.155333527858237E-3</v>
          </cell>
          <cell r="N399">
            <v>1.0397443684521971E-2</v>
          </cell>
          <cell r="O399">
            <v>7.8379274655818801E-3</v>
          </cell>
          <cell r="P399">
            <v>1.554156945578284E-2</v>
          </cell>
        </row>
        <row r="400">
          <cell r="B400" t="str">
            <v>ENUC_SMR_GOE_III</v>
          </cell>
          <cell r="C400" t="str">
            <v>VAR_fout</v>
          </cell>
          <cell r="D400" t="str">
            <v>LTH</v>
          </cell>
          <cell r="E400"/>
          <cell r="F400"/>
          <cell r="G400"/>
          <cell r="H400"/>
          <cell r="I400"/>
          <cell r="J400"/>
          <cell r="K400"/>
          <cell r="L400"/>
          <cell r="M400">
            <v>0.20915249054594862</v>
          </cell>
          <cell r="N400">
            <v>0.29940850497101495</v>
          </cell>
          <cell r="O400">
            <v>0.3546244542357565</v>
          </cell>
          <cell r="P400">
            <v>0.35547915283139725</v>
          </cell>
        </row>
        <row r="401">
          <cell r="B401" t="str">
            <v>ENUC_SMR_GOE_III</v>
          </cell>
          <cell r="C401" t="str">
            <v>VAR_fout</v>
          </cell>
          <cell r="D401" t="str">
            <v>ELC</v>
          </cell>
          <cell r="E401"/>
          <cell r="F401"/>
          <cell r="G401"/>
          <cell r="H401"/>
          <cell r="I401"/>
          <cell r="J401"/>
          <cell r="K401"/>
          <cell r="L401"/>
          <cell r="M401">
            <v>0.30565551016000914</v>
          </cell>
          <cell r="N401">
            <v>0.68681889327179524</v>
          </cell>
          <cell r="O401">
            <v>0.80745176064091995</v>
          </cell>
          <cell r="P401">
            <v>0.9967992448097367</v>
          </cell>
        </row>
        <row r="402">
          <cell r="B402" t="str">
            <v>ENUC_SMR_GOE_III</v>
          </cell>
          <cell r="C402" t="str">
            <v>VAR_fin</v>
          </cell>
          <cell r="D402" t="str">
            <v>URN</v>
          </cell>
          <cell r="E402"/>
          <cell r="F402"/>
          <cell r="G402"/>
          <cell r="H402"/>
          <cell r="I402"/>
          <cell r="J402"/>
          <cell r="K402"/>
          <cell r="L402"/>
          <cell r="M402">
            <v>1.0148091673007711</v>
          </cell>
          <cell r="N402">
            <v>2.2044774095818589</v>
          </cell>
          <cell r="O402">
            <v>2.5928402269279935</v>
          </cell>
          <cell r="P402">
            <v>3.1642675465913408</v>
          </cell>
        </row>
        <row r="403">
          <cell r="B403" t="str">
            <v>ENUC_SMR_GOE_III</v>
          </cell>
          <cell r="C403" t="str">
            <v>VAR_ncap</v>
          </cell>
          <cell r="D403" t="str">
            <v>-</v>
          </cell>
          <cell r="E403"/>
          <cell r="F403"/>
          <cell r="G403"/>
          <cell r="H403"/>
          <cell r="I403"/>
          <cell r="J403"/>
          <cell r="K403"/>
          <cell r="L403"/>
          <cell r="M403">
            <v>2.7117811000934099E-2</v>
          </cell>
          <cell r="N403">
            <v>1.6742915359272799E-5</v>
          </cell>
          <cell r="O403">
            <v>1.20409092120065E-2</v>
          </cell>
        </row>
        <row r="404">
          <cell r="B404" t="str">
            <v>ENUC_SMR_GOE_III</v>
          </cell>
          <cell r="C404" t="str">
            <v>VAR_cap</v>
          </cell>
          <cell r="D404" t="str">
            <v>-</v>
          </cell>
          <cell r="E404"/>
          <cell r="F404"/>
          <cell r="G404"/>
          <cell r="H404"/>
          <cell r="I404"/>
          <cell r="J404"/>
          <cell r="K404"/>
          <cell r="L404"/>
          <cell r="M404">
            <v>1.10506776054369E-2</v>
          </cell>
          <cell r="N404">
            <v>2.7117811000934099E-2</v>
          </cell>
          <cell r="O404">
            <v>3.0951686980691399E-2</v>
          </cell>
          <cell r="P404">
            <v>3.9175463128299899E-2</v>
          </cell>
        </row>
        <row r="405">
          <cell r="B405" t="str">
            <v>D-IHFO</v>
          </cell>
          <cell r="C405" t="str">
            <v>VAR_fout</v>
          </cell>
          <cell r="D405" t="str">
            <v>CO2</v>
          </cell>
          <cell r="E405">
            <v>213.78048795292199</v>
          </cell>
          <cell r="F405">
            <v>175.10084558109801</v>
          </cell>
          <cell r="G405">
            <v>0.41106706046749503</v>
          </cell>
          <cell r="H405">
            <v>0.118749549918845</v>
          </cell>
          <cell r="I405">
            <v>0.17576436848329199</v>
          </cell>
          <cell r="J405">
            <v>0.16385622096077901</v>
          </cell>
          <cell r="K405">
            <v>0.18179183847423</v>
          </cell>
          <cell r="L405"/>
        </row>
        <row r="406">
          <cell r="B406" t="str">
            <v>D-IHFO</v>
          </cell>
          <cell r="C406" t="str">
            <v>VAR_fout</v>
          </cell>
          <cell r="D406" t="str">
            <v>IHFO</v>
          </cell>
          <cell r="E406">
            <v>2.730001359289727</v>
          </cell>
          <cell r="F406">
            <v>2.2360578882879474</v>
          </cell>
          <cell r="G406">
            <v>5.2493735260002884E-3</v>
          </cell>
          <cell r="H406">
            <v>1.5164453772080518E-3</v>
          </cell>
          <cell r="I406">
            <v>2.244531151878349E-3</v>
          </cell>
          <cell r="J406">
            <v>2.0924627417330602E-3</v>
          </cell>
          <cell r="K406">
            <v>2.3215026352251459E-3</v>
          </cell>
          <cell r="L406"/>
        </row>
        <row r="407">
          <cell r="B407" t="str">
            <v>D-IHFO</v>
          </cell>
          <cell r="C407" t="str">
            <v>VAR_fin</v>
          </cell>
          <cell r="D407" t="str">
            <v>HFO</v>
          </cell>
          <cell r="E407">
            <v>2.7763699734145773</v>
          </cell>
          <cell r="F407">
            <v>2.2740369555986817</v>
          </cell>
          <cell r="G407">
            <v>5.3385332528246158E-3</v>
          </cell>
          <cell r="H407">
            <v>1.5422019469979922E-3</v>
          </cell>
          <cell r="I407">
            <v>2.2826541361466515E-3</v>
          </cell>
          <cell r="J407">
            <v>2.1280028696205049E-3</v>
          </cell>
          <cell r="K407">
            <v>2.3609329671977972E-3</v>
          </cell>
          <cell r="L407"/>
        </row>
        <row r="408">
          <cell r="B408" t="str">
            <v>RHNM-CHPNGA</v>
          </cell>
          <cell r="C408" t="str">
            <v>VAR_fout</v>
          </cell>
          <cell r="D408" t="str">
            <v>CO2_R</v>
          </cell>
          <cell r="E408"/>
          <cell r="F408">
            <v>0.26228241820020398</v>
          </cell>
          <cell r="G408">
            <v>3.39169375644417</v>
          </cell>
          <cell r="H408">
            <v>71.412714224870101</v>
          </cell>
          <cell r="I408">
            <v>72.721597051084004</v>
          </cell>
          <cell r="J408">
            <v>75.883725558399306</v>
          </cell>
          <cell r="K408">
            <v>74.820202199735107</v>
          </cell>
          <cell r="L408">
            <v>77.500525118320894</v>
          </cell>
          <cell r="M408">
            <v>78.841993130100903</v>
          </cell>
          <cell r="N408">
            <v>77.093150247672</v>
          </cell>
          <cell r="O408">
            <v>54.257414880848998</v>
          </cell>
          <cell r="P408">
            <v>7.4181726417019398</v>
          </cell>
        </row>
        <row r="409">
          <cell r="B409" t="str">
            <v>RHNM-CHPNGA</v>
          </cell>
          <cell r="C409" t="str">
            <v>VAR_fout</v>
          </cell>
          <cell r="D409" t="str">
            <v>RHNM_NKEV_GAS_ELC_CHP</v>
          </cell>
          <cell r="E409"/>
          <cell r="F409">
            <v>1.3303616669365075E-3</v>
          </cell>
          <cell r="G409">
            <v>1.6778832868856484E-2</v>
          </cell>
          <cell r="H409">
            <v>0.3783999481575126</v>
          </cell>
          <cell r="I409">
            <v>0.38763460179760639</v>
          </cell>
          <cell r="J409">
            <v>0.40683231408959586</v>
          </cell>
          <cell r="K409">
            <v>0.40461667945940316</v>
          </cell>
          <cell r="L409">
            <v>0.42166652057919485</v>
          </cell>
          <cell r="M409">
            <v>0.43061683691200414</v>
          </cell>
          <cell r="N409">
            <v>0.41997336257216011</v>
          </cell>
          <cell r="O409">
            <v>0.295653259793833</v>
          </cell>
          <cell r="P409">
            <v>3.7070846658347582E-2</v>
          </cell>
        </row>
        <row r="410">
          <cell r="B410" t="str">
            <v>RHNM-CHPNGA</v>
          </cell>
          <cell r="C410" t="str">
            <v>VAR_fout</v>
          </cell>
          <cell r="D410" t="str">
            <v>RHNM_LTH_CHPNGA</v>
          </cell>
          <cell r="E410"/>
          <cell r="F410">
            <v>2.8619596503889309E-3</v>
          </cell>
          <cell r="G410">
            <v>3.5563411276059061E-2</v>
          </cell>
          <cell r="H410">
            <v>0.78202655952552735</v>
          </cell>
          <cell r="I410">
            <v>0.7913676897900872</v>
          </cell>
          <cell r="J410">
            <v>0.8203340103773813</v>
          </cell>
          <cell r="K410">
            <v>0.80602381360315745</v>
          </cell>
          <cell r="L410">
            <v>0.82973089533325428</v>
          </cell>
          <cell r="M410">
            <v>0.84734280811716878</v>
          </cell>
          <cell r="N410">
            <v>0.82639919731941136</v>
          </cell>
          <cell r="O410">
            <v>0.58176931765883211</v>
          </cell>
          <cell r="P410">
            <v>7.2945859553522535E-2</v>
          </cell>
        </row>
        <row r="411">
          <cell r="B411" t="str">
            <v>RHNM-CHPNGA</v>
          </cell>
          <cell r="C411" t="str">
            <v>VAR_fin</v>
          </cell>
          <cell r="D411" t="str">
            <v>RNGA</v>
          </cell>
          <cell r="E411"/>
          <cell r="F411">
            <v>4.6503974858192135E-3</v>
          </cell>
          <cell r="G411">
            <v>6.0136414121350582E-2</v>
          </cell>
          <cell r="H411">
            <v>1.2661828763274832</v>
          </cell>
          <cell r="I411">
            <v>1.2893900186362424</v>
          </cell>
          <cell r="J411">
            <v>1.345456126921974</v>
          </cell>
          <cell r="K411">
            <v>1.3265993297825385</v>
          </cell>
          <cell r="L411">
            <v>1.3741227857858305</v>
          </cell>
          <cell r="M411">
            <v>1.3979076796117182</v>
          </cell>
          <cell r="N411">
            <v>1.3668998270863848</v>
          </cell>
          <cell r="O411">
            <v>0.96201090214271257</v>
          </cell>
          <cell r="P411">
            <v>0.13152788371811969</v>
          </cell>
        </row>
        <row r="412">
          <cell r="B412" t="str">
            <v>RHNM-CHPNGA</v>
          </cell>
          <cell r="C412" t="str">
            <v>VAR_ncap</v>
          </cell>
          <cell r="D412" t="str">
            <v>-</v>
          </cell>
          <cell r="E412"/>
          <cell r="F412">
            <v>1.5617956826356299E-4</v>
          </cell>
          <cell r="G412">
            <v>1.0891704517986601E-3</v>
          </cell>
          <cell r="H412">
            <v>2.6833911314941599E-2</v>
          </cell>
          <cell r="I412">
            <v>6.8654060541819097E-4</v>
          </cell>
          <cell r="J412">
            <v>1.48496432555575E-3</v>
          </cell>
          <cell r="K412">
            <v>9.33403440001364E-3</v>
          </cell>
          <cell r="L412">
            <v>1.97869517991749E-2</v>
          </cell>
          <cell r="M412">
            <v>1.3382101026142999E-3</v>
          </cell>
          <cell r="N412">
            <v>7.0767569339455602E-4</v>
          </cell>
          <cell r="O412">
            <v>1.08306639378131E-4</v>
          </cell>
          <cell r="P412">
            <v>6.0307489537504699E-4</v>
          </cell>
        </row>
        <row r="413">
          <cell r="B413" t="str">
            <v>RHNM-CHPNGA</v>
          </cell>
          <cell r="C413" t="str">
            <v>VAR_cap</v>
          </cell>
          <cell r="D413" t="str">
            <v>-</v>
          </cell>
          <cell r="E413"/>
          <cell r="F413">
            <v>1.5617956826356299E-4</v>
          </cell>
          <cell r="G413">
            <v>1.2452894950238914E-3</v>
          </cell>
          <cell r="H413">
            <v>2.8079044540623297E-2</v>
          </cell>
          <cell r="I413">
            <v>2.8765111661297801E-2</v>
          </cell>
          <cell r="J413">
            <v>3.0189287057330143E-2</v>
          </cell>
          <cell r="K413">
            <v>3.0024479882782475E-2</v>
          </cell>
          <cell r="L413">
            <v>3.1291301981095157E-2</v>
          </cell>
          <cell r="M413">
            <v>3.19542445304778E-2</v>
          </cell>
          <cell r="N413">
            <v>3.1165294190371649E-2</v>
          </cell>
          <cell r="O413">
            <v>2.1939646121655106E-2</v>
          </cell>
          <cell r="P413">
            <v>2.7552076489296578E-3</v>
          </cell>
        </row>
        <row r="414">
          <cell r="B414" t="str">
            <v>G-INTC-EXP00-DE</v>
          </cell>
          <cell r="C414" t="str">
            <v>VAR_fout</v>
          </cell>
          <cell r="D414" t="str">
            <v>ELC_E-DE</v>
          </cell>
          <cell r="E414">
            <v>26.492979254400193</v>
          </cell>
          <cell r="F414">
            <v>5.9997795023370554E-4</v>
          </cell>
          <cell r="G414">
            <v>6.3644653565992206E-4</v>
          </cell>
          <cell r="H414">
            <v>5.55615318922891E-4</v>
          </cell>
          <cell r="I414">
            <v>7.9450360210718194E-4</v>
          </cell>
          <cell r="J414">
            <v>8.7871970287654486E-4</v>
          </cell>
          <cell r="K414">
            <v>6.4590312782351531E-4</v>
          </cell>
          <cell r="L414">
            <v>4.8708003026833231E-4</v>
          </cell>
          <cell r="M414">
            <v>3.0522866823887965E-4</v>
          </cell>
          <cell r="N414">
            <v>5.0522024196240748E-4</v>
          </cell>
          <cell r="O414">
            <v>5.0208303515162527E-4</v>
          </cell>
          <cell r="P414">
            <v>9.7335184682181158E-4</v>
          </cell>
        </row>
        <row r="415">
          <cell r="B415" t="str">
            <v>G-INTC-EXP00-DE</v>
          </cell>
          <cell r="C415" t="str">
            <v>VAR_fin</v>
          </cell>
          <cell r="D415" t="str">
            <v>ELC</v>
          </cell>
          <cell r="E415">
            <v>26.492979254400193</v>
          </cell>
          <cell r="F415">
            <v>5.9997795023370554E-4</v>
          </cell>
          <cell r="G415">
            <v>6.3644653565992206E-4</v>
          </cell>
          <cell r="H415">
            <v>5.55615318922891E-4</v>
          </cell>
          <cell r="I415">
            <v>7.9450360210718194E-4</v>
          </cell>
          <cell r="J415">
            <v>8.7871970287654486E-4</v>
          </cell>
          <cell r="K415">
            <v>6.4590312782351531E-4</v>
          </cell>
          <cell r="L415">
            <v>4.8708003026833231E-4</v>
          </cell>
          <cell r="M415">
            <v>3.0522866823887965E-4</v>
          </cell>
          <cell r="N415">
            <v>5.0522024196240748E-4</v>
          </cell>
          <cell r="O415">
            <v>5.0208303515162527E-4</v>
          </cell>
          <cell r="P415">
            <v>9.7335184682181158E-4</v>
          </cell>
        </row>
        <row r="416">
          <cell r="B416" t="str">
            <v>G-INTC-EXP00-DE</v>
          </cell>
          <cell r="C416" t="str">
            <v>VAR_ncap</v>
          </cell>
          <cell r="D416" t="str">
            <v>-</v>
          </cell>
          <cell r="E416">
            <v>3.7429606596306301E-6</v>
          </cell>
          <cell r="F416">
            <v>3.62168289580476E-6</v>
          </cell>
          <cell r="G416">
            <v>6.2670383162475301E-6</v>
          </cell>
          <cell r="H416">
            <v>5.95349796183786E-6</v>
          </cell>
          <cell r="I416">
            <v>1.1859171741761901E-5</v>
          </cell>
          <cell r="J416">
            <v>3.2076381850788398E-4</v>
          </cell>
          <cell r="K416">
            <v>2.9299397210540201E-5</v>
          </cell>
          <cell r="L416">
            <v>2.1526199080229501E-4</v>
          </cell>
          <cell r="M416">
            <v>2.33264582142652E-5</v>
          </cell>
          <cell r="N416">
            <v>5.6111684233011697E-4</v>
          </cell>
        </row>
        <row r="417">
          <cell r="B417" t="str">
            <v>G-INTC-EXP00-DE</v>
          </cell>
          <cell r="C417" t="str">
            <v>VAR_cap</v>
          </cell>
          <cell r="D417" t="str">
            <v>-</v>
          </cell>
          <cell r="E417">
            <v>4.0269677731439941</v>
          </cell>
          <cell r="F417">
            <v>6.8196197997938413E-4</v>
          </cell>
          <cell r="G417">
            <v>6.6395810871977545E-4</v>
          </cell>
          <cell r="H417">
            <v>6.0751053070351446E-4</v>
          </cell>
          <cell r="I417">
            <v>6.1546386958521992E-4</v>
          </cell>
          <cell r="J417">
            <v>6.1437099128269779E-4</v>
          </cell>
          <cell r="K417">
            <v>6.6756832397452115E-4</v>
          </cell>
          <cell r="L417">
            <v>5.414278531030714E-4</v>
          </cell>
          <cell r="M417">
            <v>3.5981947074084956E-4</v>
          </cell>
          <cell r="N417">
            <v>5.7812557428823575E-4</v>
          </cell>
          <cell r="O417">
            <v>5.8526245933666194E-4</v>
          </cell>
          <cell r="P417">
            <v>1.1381844774951118E-3</v>
          </cell>
        </row>
        <row r="418">
          <cell r="B418" t="str">
            <v>ENUC_BMGL_EXT</v>
          </cell>
          <cell r="C418" t="str">
            <v>VAR_fout</v>
          </cell>
          <cell r="D418" t="str">
            <v>ELC</v>
          </cell>
          <cell r="E418"/>
          <cell r="F418">
            <v>33.162797329006779</v>
          </cell>
          <cell r="G418">
            <v>32.237345813866384</v>
          </cell>
          <cell r="H418">
            <v>33.162782158367506</v>
          </cell>
          <cell r="I418">
            <v>33.162806847330373</v>
          </cell>
          <cell r="J418">
            <v>33.162810110015904</v>
          </cell>
          <cell r="K418"/>
          <cell r="L418"/>
        </row>
        <row r="419">
          <cell r="B419" t="str">
            <v>ENUC_BMGL_EXT</v>
          </cell>
          <cell r="C419" t="str">
            <v>VAR_fin</v>
          </cell>
          <cell r="D419" t="str">
            <v>URN</v>
          </cell>
          <cell r="E419"/>
          <cell r="F419">
            <v>100.01466957302181</v>
          </cell>
          <cell r="G419">
            <v>97.223628558768894</v>
          </cell>
          <cell r="H419">
            <v>100.01462382035326</v>
          </cell>
          <cell r="I419">
            <v>100.01469827904394</v>
          </cell>
          <cell r="J419">
            <v>100.01470811887768</v>
          </cell>
          <cell r="K419"/>
          <cell r="L419"/>
        </row>
        <row r="420">
          <cell r="B420" t="str">
            <v>ENUC_BMGL_EXT</v>
          </cell>
          <cell r="C420" t="str">
            <v>VAR_ncap</v>
          </cell>
          <cell r="D420" t="str">
            <v>-</v>
          </cell>
          <cell r="E420"/>
          <cell r="F420">
            <v>1.2327126160089801</v>
          </cell>
          <cell r="G420"/>
          <cell r="H420"/>
          <cell r="I420"/>
          <cell r="J420"/>
          <cell r="K420"/>
          <cell r="L420"/>
        </row>
        <row r="421">
          <cell r="B421" t="str">
            <v>ENUC_BMGL_EXT</v>
          </cell>
          <cell r="C421" t="str">
            <v>VAR_cap</v>
          </cell>
          <cell r="D421" t="str">
            <v>-</v>
          </cell>
          <cell r="E421"/>
          <cell r="F421">
            <v>1.2327126160089801</v>
          </cell>
          <cell r="G421">
            <v>1.2327124210263056</v>
          </cell>
          <cell r="H421">
            <v>1.2327124900214019</v>
          </cell>
          <cell r="I421">
            <v>1.2327124291774392</v>
          </cell>
          <cell r="J421">
            <v>1.2327122969124993</v>
          </cell>
          <cell r="K421"/>
          <cell r="L421"/>
        </row>
        <row r="422">
          <cell r="B422" t="str">
            <v>CEN-EBAT</v>
          </cell>
          <cell r="C422" t="str">
            <v>VAR_fout</v>
          </cell>
          <cell r="D422" t="str">
            <v>ELC13</v>
          </cell>
          <cell r="E422">
            <v>5.1129626166135332E-3</v>
          </cell>
          <cell r="F422">
            <v>4.1443708100326613E-3</v>
          </cell>
          <cell r="G422">
            <v>5.1303354687389242E-3</v>
          </cell>
          <cell r="H422">
            <v>4.6737317403938231E-3</v>
          </cell>
          <cell r="I422">
            <v>1.0885308865713657E-2</v>
          </cell>
          <cell r="J422">
            <v>0.13957368152104119</v>
          </cell>
          <cell r="K422">
            <v>0.14101543229511512</v>
          </cell>
          <cell r="L422">
            <v>0.23074407694568988</v>
          </cell>
          <cell r="M422">
            <v>0.27527879196153698</v>
          </cell>
          <cell r="N422">
            <v>0.33974954340028818</v>
          </cell>
          <cell r="O422">
            <v>0.34152155819341956</v>
          </cell>
          <cell r="P422">
            <v>0.35676600829996191</v>
          </cell>
        </row>
        <row r="423">
          <cell r="B423" t="str">
            <v>CEN-EBAT</v>
          </cell>
          <cell r="C423" t="str">
            <v>VAR_fout</v>
          </cell>
          <cell r="D423" t="str">
            <v>AUX_CEN-EBAT_OUT</v>
          </cell>
          <cell r="E423">
            <v>5.1129626166135185E-3</v>
          </cell>
          <cell r="F423">
            <v>4.1443708100326456E-3</v>
          </cell>
          <cell r="G423">
            <v>5.1303354687389146E-3</v>
          </cell>
          <cell r="H423">
            <v>4.6737317403938109E-3</v>
          </cell>
          <cell r="I423">
            <v>1.088530886571362E-2</v>
          </cell>
          <cell r="J423">
            <v>0.13957368152104063</v>
          </cell>
          <cell r="K423">
            <v>0.14101543229511473</v>
          </cell>
          <cell r="L423">
            <v>0.23074407694568874</v>
          </cell>
          <cell r="M423">
            <v>0.27527879196153632</v>
          </cell>
          <cell r="N423">
            <v>0.33974954340028735</v>
          </cell>
          <cell r="O423">
            <v>0.34152155819341851</v>
          </cell>
          <cell r="P423">
            <v>0.35676600829996086</v>
          </cell>
        </row>
        <row r="424">
          <cell r="B424" t="str">
            <v>CEN-EBAT</v>
          </cell>
          <cell r="C424" t="str">
            <v>VAR_fin</v>
          </cell>
          <cell r="D424" t="str">
            <v>AUX_CEN-EBAT_IN</v>
          </cell>
          <cell r="E424">
            <v>5.8974583727414128E-3</v>
          </cell>
          <cell r="F424">
            <v>4.7803185796577363E-3</v>
          </cell>
          <cell r="G424">
            <v>5.9174443966793716E-3</v>
          </cell>
          <cell r="H424">
            <v>5.3907584860974711E-3</v>
          </cell>
          <cell r="I424">
            <v>1.25549170544878E-2</v>
          </cell>
          <cell r="J424">
            <v>0.16097770506171188</v>
          </cell>
          <cell r="K424">
            <v>0.16264055985217846</v>
          </cell>
          <cell r="L424">
            <v>0.26612899254041994</v>
          </cell>
          <cell r="M424">
            <v>0.3174930809980035</v>
          </cell>
          <cell r="N424">
            <v>0.39185043420986276</v>
          </cell>
          <cell r="O424">
            <v>0.39389418733982295</v>
          </cell>
          <cell r="P424">
            <v>0.4114763762279619</v>
          </cell>
        </row>
        <row r="425">
          <cell r="B425" t="str">
            <v>CEN-EBAT</v>
          </cell>
          <cell r="C425" t="str">
            <v>VAR_fin</v>
          </cell>
          <cell r="D425" t="str">
            <v>ELC13</v>
          </cell>
          <cell r="E425">
            <v>5.8974583727414128E-3</v>
          </cell>
          <cell r="F425">
            <v>4.7803185796577363E-3</v>
          </cell>
          <cell r="G425">
            <v>5.9174443966793716E-3</v>
          </cell>
          <cell r="H425">
            <v>5.3907584860974711E-3</v>
          </cell>
          <cell r="I425">
            <v>1.25549170544878E-2</v>
          </cell>
          <cell r="J425">
            <v>0.16097770506171188</v>
          </cell>
          <cell r="K425">
            <v>0.16264055985217846</v>
          </cell>
          <cell r="L425">
            <v>0.26612899254041994</v>
          </cell>
          <cell r="M425">
            <v>0.3174930809980035</v>
          </cell>
          <cell r="N425">
            <v>0.39185043420986276</v>
          </cell>
          <cell r="O425">
            <v>0.39389418733982295</v>
          </cell>
          <cell r="P425">
            <v>0.4114763762279619</v>
          </cell>
        </row>
        <row r="426">
          <cell r="B426" t="str">
            <v>CEN-EBAT</v>
          </cell>
          <cell r="C426" t="str">
            <v>VAR_ncap</v>
          </cell>
          <cell r="D426" t="str">
            <v>-</v>
          </cell>
          <cell r="E426">
            <v>8.7478987879136103E-4</v>
          </cell>
          <cell r="F426">
            <v>1.7112265574185E-6</v>
          </cell>
          <cell r="G426">
            <v>5.4391448331733102E-6</v>
          </cell>
          <cell r="H426">
            <v>1.5247282422192101E-4</v>
          </cell>
          <cell r="I426">
            <v>1.70050667944532E-3</v>
          </cell>
          <cell r="J426">
            <v>4.6810269410314798E-2</v>
          </cell>
          <cell r="K426">
            <v>1.2179092445490199E-2</v>
          </cell>
          <cell r="L426">
            <v>3.1711617323633999E-2</v>
          </cell>
          <cell r="M426">
            <v>2.26978219701028E-2</v>
          </cell>
          <cell r="N426">
            <v>2.0998311408597599E-2</v>
          </cell>
          <cell r="O426">
            <v>3.5009477327899399E-2</v>
          </cell>
          <cell r="P426">
            <v>1.1818847577988E-2</v>
          </cell>
        </row>
        <row r="427">
          <cell r="B427" t="str">
            <v>CEN-EBAT</v>
          </cell>
          <cell r="C427" t="str">
            <v>VAR_cap</v>
          </cell>
          <cell r="D427" t="str">
            <v>-</v>
          </cell>
          <cell r="E427">
            <v>8.7478987879136103E-4</v>
          </cell>
          <cell r="F427">
            <v>8.7629799622198918E-4</v>
          </cell>
          <cell r="G427">
            <v>8.810869722474026E-4</v>
          </cell>
          <cell r="H427">
            <v>7.9657253579400406E-4</v>
          </cell>
          <cell r="I427">
            <v>1.8545697680450394E-3</v>
          </cell>
          <cell r="J427">
            <v>4.8541309717380091E-2</v>
          </cell>
          <cell r="K427">
            <v>5.9869415703827408E-2</v>
          </cell>
          <cell r="L427">
            <v>5.9877311611024255E-2</v>
          </cell>
          <cell r="M427">
            <v>5.9885428772516014E-2</v>
          </cell>
          <cell r="N427">
            <v>5.9939104206433828E-2</v>
          </cell>
          <cell r="O427">
            <v>6.002495166488836E-2</v>
          </cell>
          <cell r="P427">
            <v>6.0993043927251064E-2</v>
          </cell>
        </row>
        <row r="428">
          <cell r="B428" t="str">
            <v>ESOL-PV</v>
          </cell>
          <cell r="C428" t="str">
            <v>VAR_fout</v>
          </cell>
          <cell r="D428" t="str">
            <v>ELC35</v>
          </cell>
          <cell r="E428"/>
          <cell r="F428"/>
          <cell r="G428">
            <v>0.15619427369467864</v>
          </cell>
          <cell r="H428">
            <v>0.30073190477690098</v>
          </cell>
          <cell r="I428">
            <v>1.0480967990519743</v>
          </cell>
          <cell r="J428">
            <v>1.0510409760682509</v>
          </cell>
          <cell r="K428">
            <v>0.9172112677202674</v>
          </cell>
          <cell r="L428">
            <v>0.81154139778802969</v>
          </cell>
          <cell r="M428">
            <v>0.29070094477495451</v>
          </cell>
          <cell r="N428">
            <v>6.2444190949737959E-2</v>
          </cell>
          <cell r="O428">
            <v>3.797393265905874E-2</v>
          </cell>
          <cell r="P428">
            <v>9.3339992222383886E-2</v>
          </cell>
        </row>
        <row r="429">
          <cell r="B429" t="str">
            <v>ESOL-PV</v>
          </cell>
          <cell r="C429" t="str">
            <v>VAR_fin</v>
          </cell>
          <cell r="D429" t="str">
            <v>SOL</v>
          </cell>
          <cell r="E429"/>
          <cell r="F429"/>
          <cell r="G429">
            <v>0.15619427369467864</v>
          </cell>
          <cell r="H429">
            <v>0.30073190477690098</v>
          </cell>
          <cell r="I429">
            <v>1.0480967990519743</v>
          </cell>
          <cell r="J429">
            <v>1.0510409760682509</v>
          </cell>
          <cell r="K429">
            <v>0.9172112677202674</v>
          </cell>
          <cell r="L429">
            <v>0.81154139778802969</v>
          </cell>
          <cell r="M429">
            <v>0.29070094477495451</v>
          </cell>
          <cell r="N429">
            <v>6.2444190949737959E-2</v>
          </cell>
          <cell r="O429">
            <v>3.797393265905874E-2</v>
          </cell>
          <cell r="P429">
            <v>9.3339992222383886E-2</v>
          </cell>
        </row>
        <row r="430">
          <cell r="B430" t="str">
            <v>ESOL-PV</v>
          </cell>
          <cell r="C430" t="str">
            <v>VAR_fin</v>
          </cell>
          <cell r="D430" t="str">
            <v>SOLPVC</v>
          </cell>
          <cell r="E430"/>
          <cell r="F430"/>
          <cell r="G430">
            <v>0.156194273694679</v>
          </cell>
          <cell r="H430">
            <v>0.30073190477690098</v>
          </cell>
          <cell r="I430">
            <v>1.0480967990519701</v>
          </cell>
          <cell r="J430">
            <v>1.05104097606825</v>
          </cell>
          <cell r="K430">
            <v>0.91721126772026695</v>
          </cell>
          <cell r="L430">
            <v>0.81154139778803003</v>
          </cell>
          <cell r="M430">
            <v>0.29070094477495501</v>
          </cell>
          <cell r="N430">
            <v>6.2444190949738E-2</v>
          </cell>
          <cell r="O430">
            <v>3.7973932659058698E-2</v>
          </cell>
          <cell r="P430">
            <v>9.33399922223839E-2</v>
          </cell>
        </row>
        <row r="431">
          <cell r="B431" t="str">
            <v>ESOL-PV</v>
          </cell>
          <cell r="C431" t="str">
            <v>VAR_ncap</v>
          </cell>
          <cell r="D431" t="str">
            <v>-</v>
          </cell>
          <cell r="E431"/>
          <cell r="F431"/>
          <cell r="G431">
            <v>4.4925883703344702E-2</v>
          </cell>
          <cell r="H431">
            <v>2.3698646479998101E-2</v>
          </cell>
          <cell r="I431">
            <v>0.170541658618099</v>
          </cell>
          <cell r="J431">
            <v>6.7183587127856901E-4</v>
          </cell>
          <cell r="K431">
            <v>1.39425215910415E-2</v>
          </cell>
          <cell r="L431">
            <v>3.0088845125127998E-5</v>
          </cell>
          <cell r="M431">
            <v>1.0068104171490601E-5</v>
          </cell>
          <cell r="N431">
            <v>2.6648522980315899E-4</v>
          </cell>
          <cell r="O431">
            <v>8.3586387804181293E-3</v>
          </cell>
          <cell r="P431">
            <v>1.26641041755923E-2</v>
          </cell>
        </row>
        <row r="432">
          <cell r="B432" t="str">
            <v>ESOL-PV</v>
          </cell>
          <cell r="C432" t="str">
            <v>VAR_cap</v>
          </cell>
          <cell r="D432" t="str">
            <v>-</v>
          </cell>
          <cell r="E432"/>
          <cell r="F432"/>
          <cell r="G432">
            <v>4.4925883703344702E-2</v>
          </cell>
          <cell r="H432">
            <v>6.8624530183342802E-2</v>
          </cell>
          <cell r="I432">
            <v>0.239166188801442</v>
          </cell>
          <cell r="J432">
            <v>0.23983802467272</v>
          </cell>
          <cell r="K432">
            <v>0.20929922610936899</v>
          </cell>
          <cell r="L432">
            <v>0.18518610492554399</v>
          </cell>
          <cell r="M432">
            <v>6.6335209601078998E-2</v>
          </cell>
          <cell r="N432">
            <v>1.42491637701413E-2</v>
          </cell>
          <cell r="O432">
            <v>8.6652809595179105E-3</v>
          </cell>
          <cell r="P432">
            <v>2.1299296289985101E-2</v>
          </cell>
        </row>
        <row r="433">
          <cell r="B433" t="str">
            <v>ENUC_SMR_BMGL_IV</v>
          </cell>
          <cell r="C433" t="str">
            <v>VAR_fout</v>
          </cell>
          <cell r="D433" t="str">
            <v>LTH</v>
          </cell>
          <cell r="E433"/>
          <cell r="F433"/>
          <cell r="K433"/>
          <cell r="L433"/>
          <cell r="M433">
            <v>0.18970444050095228</v>
          </cell>
          <cell r="N433">
            <v>0.27461074864634005</v>
          </cell>
          <cell r="O433">
            <v>0.32321663554100116</v>
          </cell>
          <cell r="P433">
            <v>0.32375117113997892</v>
          </cell>
        </row>
        <row r="434">
          <cell r="B434" t="str">
            <v>ENUC_SMR_BMGL_IV</v>
          </cell>
          <cell r="C434" t="str">
            <v>VAR_fout</v>
          </cell>
          <cell r="D434" t="str">
            <v>ELC</v>
          </cell>
          <cell r="E434"/>
          <cell r="F434"/>
          <cell r="K434"/>
          <cell r="M434">
            <v>0.27715120823215805</v>
          </cell>
          <cell r="N434">
            <v>0.6226474921356373</v>
          </cell>
          <cell r="O434">
            <v>0.72269183118527969</v>
          </cell>
          <cell r="P434">
            <v>0.87464592337150104</v>
          </cell>
        </row>
        <row r="435">
          <cell r="B435" t="str">
            <v>ENUC_SMR_BMGL_IV</v>
          </cell>
          <cell r="C435" t="str">
            <v>VAR_fin</v>
          </cell>
          <cell r="D435" t="str">
            <v>URN</v>
          </cell>
          <cell r="E435"/>
          <cell r="F435"/>
          <cell r="K435"/>
          <cell r="L435"/>
          <cell r="M435">
            <v>0.92019693666404512</v>
          </cell>
          <cell r="N435">
            <v>1.9999193020391572</v>
          </cell>
          <cell r="O435">
            <v>2.3232508612220846</v>
          </cell>
          <cell r="P435">
            <v>2.7817622369990351</v>
          </cell>
        </row>
        <row r="436">
          <cell r="B436" t="str">
            <v>ENUC_SMR_BMGL_IV</v>
          </cell>
          <cell r="C436" t="str">
            <v>VAR_ncap</v>
          </cell>
          <cell r="D436" t="str">
            <v>-</v>
          </cell>
          <cell r="E436"/>
          <cell r="F436"/>
          <cell r="G436"/>
          <cell r="H436"/>
          <cell r="I436"/>
          <cell r="J436"/>
          <cell r="K436"/>
          <cell r="L436"/>
          <cell r="M436">
            <v>2.4605272065910198E-2</v>
          </cell>
          <cell r="N436">
            <v>1.6640701733556601E-5</v>
          </cell>
          <cell r="O436">
            <v>9.8214930844971703E-3</v>
          </cell>
        </row>
        <row r="437">
          <cell r="B437" t="str">
            <v>ENUC_SMR_BMGL_IV</v>
          </cell>
          <cell r="C437" t="str">
            <v>VAR_cap</v>
          </cell>
          <cell r="D437" t="str">
            <v>-</v>
          </cell>
          <cell r="E437"/>
          <cell r="F437"/>
          <cell r="G437"/>
          <cell r="H437"/>
          <cell r="I437"/>
          <cell r="J437"/>
          <cell r="K437"/>
          <cell r="L437"/>
          <cell r="M437">
            <v>1.00268022734235E-2</v>
          </cell>
          <cell r="N437">
            <v>2.4605272065910198E-2</v>
          </cell>
          <cell r="O437">
            <v>2.77354605350505E-2</v>
          </cell>
          <cell r="P437">
            <v>3.4443405852140903E-2</v>
          </cell>
        </row>
        <row r="438">
          <cell r="B438" t="str">
            <v>RHEM-SHSTG-CHPNGA</v>
          </cell>
          <cell r="C438" t="str">
            <v>VAR_fout</v>
          </cell>
          <cell r="D438" t="str">
            <v>RHEM_LTH_CHPNGA</v>
          </cell>
          <cell r="E438">
            <v>4.1903545231136402E-2</v>
          </cell>
          <cell r="F438">
            <v>1.351037643926992E-4</v>
          </cell>
          <cell r="G438">
            <v>8.5054004134090255E-3</v>
          </cell>
          <cell r="H438">
            <v>4.2862088294909312E-2</v>
          </cell>
          <cell r="I438">
            <v>6.6504961908275775E-2</v>
          </cell>
          <cell r="J438">
            <v>6.453092437845051E-2</v>
          </cell>
          <cell r="K438">
            <v>5.7019691463771484E-2</v>
          </cell>
          <cell r="L438">
            <v>8.0942570034383043E-2</v>
          </cell>
          <cell r="M438">
            <v>5.5209001362447066E-2</v>
          </cell>
          <cell r="N438">
            <v>8.068384185272004E-2</v>
          </cell>
          <cell r="O438">
            <v>7.0777761200815206E-2</v>
          </cell>
          <cell r="P438">
            <v>0.14792824282812481</v>
          </cell>
        </row>
        <row r="439">
          <cell r="B439" t="str">
            <v>RHEM-SHSTG-CHPNGA</v>
          </cell>
          <cell r="C439" t="str">
            <v>VAR_fout</v>
          </cell>
          <cell r="D439" t="str">
            <v>AUX_REM-CHPNGA_OUT</v>
          </cell>
          <cell r="E439">
            <v>4.1903545231136513E-2</v>
          </cell>
          <cell r="F439">
            <v>1.3501375522255107E-4</v>
          </cell>
          <cell r="G439">
            <v>8.4965498406583493E-3</v>
          </cell>
          <cell r="H439">
            <v>4.2862088294909312E-2</v>
          </cell>
          <cell r="I439">
            <v>6.6443892154457479E-2</v>
          </cell>
          <cell r="J439">
            <v>6.4530924378450719E-2</v>
          </cell>
          <cell r="K439">
            <v>5.6973144776862411E-2</v>
          </cell>
          <cell r="L439">
            <v>8.0942570034383141E-2</v>
          </cell>
          <cell r="M439">
            <v>5.5209001362447108E-2</v>
          </cell>
          <cell r="N439">
            <v>8.0683841852720109E-2</v>
          </cell>
          <cell r="O439">
            <v>7.077776120081529E-2</v>
          </cell>
          <cell r="P439">
            <v>0.14792824282812486</v>
          </cell>
        </row>
        <row r="440">
          <cell r="B440" t="str">
            <v>RHEM-SHSTG-CHPNGA</v>
          </cell>
          <cell r="C440" t="str">
            <v>VAR_fin</v>
          </cell>
          <cell r="D440" t="str">
            <v>AUX_REM-CHPNGA_IN</v>
          </cell>
          <cell r="E440">
            <v>5.5871393641515166E-2</v>
          </cell>
          <cell r="F440">
            <v>1.7776811104180804E-4</v>
          </cell>
          <cell r="G440">
            <v>1.0974710210850312E-2</v>
          </cell>
          <cell r="H440">
            <v>5.3577610368638395E-2</v>
          </cell>
          <cell r="I440">
            <v>8.0612075040332715E-2</v>
          </cell>
          <cell r="J440">
            <v>7.5918734562887377E-2</v>
          </cell>
          <cell r="K440">
            <v>6.5165361672881408E-2</v>
          </cell>
          <cell r="L440">
            <v>8.9936188927092903E-2</v>
          </cell>
          <cell r="M440">
            <v>6.1343334847163256E-2</v>
          </cell>
          <cell r="N440">
            <v>8.9648713169688948E-2</v>
          </cell>
          <cell r="O440">
            <v>7.8641956889794695E-2</v>
          </cell>
          <cell r="P440">
            <v>0.16436471425347071</v>
          </cell>
        </row>
        <row r="441">
          <cell r="B441" t="str">
            <v>RHEM-SHSTG-CHPNGA</v>
          </cell>
          <cell r="C441" t="str">
            <v>VAR_fin</v>
          </cell>
          <cell r="D441" t="str">
            <v>RHEM_LTH_CHPNGA</v>
          </cell>
          <cell r="E441">
            <v>5.5871393641515166E-2</v>
          </cell>
          <cell r="F441">
            <v>1.7776811104180804E-4</v>
          </cell>
          <cell r="G441">
            <v>1.0974710210850312E-2</v>
          </cell>
          <cell r="H441">
            <v>5.3577610368638395E-2</v>
          </cell>
          <cell r="I441">
            <v>8.0612075040332715E-2</v>
          </cell>
          <cell r="J441">
            <v>7.5918734562887377E-2</v>
          </cell>
          <cell r="K441">
            <v>6.5165361672881408E-2</v>
          </cell>
          <cell r="L441">
            <v>8.9936188927092903E-2</v>
          </cell>
          <cell r="M441">
            <v>6.1343334847163256E-2</v>
          </cell>
          <cell r="N441">
            <v>8.9648713169688948E-2</v>
          </cell>
          <cell r="O441">
            <v>7.8641956889794695E-2</v>
          </cell>
          <cell r="P441">
            <v>0.16436471425347071</v>
          </cell>
        </row>
        <row r="442">
          <cell r="B442" t="str">
            <v>RHEM-SHSTG-CHPNGA</v>
          </cell>
          <cell r="C442" t="str">
            <v>VAR_ncap</v>
          </cell>
          <cell r="D442" t="str">
            <v>-</v>
          </cell>
          <cell r="E442">
            <v>4.2287249836610898E-3</v>
          </cell>
          <cell r="F442">
            <v>5.7711270459893803E-5</v>
          </cell>
          <cell r="G442">
            <v>9.3870709591741005E-5</v>
          </cell>
          <cell r="H442">
            <v>1.6599016629614299E-2</v>
          </cell>
          <cell r="I442">
            <v>2.5105936452134501E-3</v>
          </cell>
          <cell r="J442">
            <v>1.33494344804487E-2</v>
          </cell>
          <cell r="K442">
            <v>9.06372777291686E-4</v>
          </cell>
          <cell r="L442">
            <v>9.3589837579089608E-3</v>
          </cell>
          <cell r="M442">
            <v>7.5357701877622196E-3</v>
          </cell>
          <cell r="N442">
            <v>6.9182866546000103E-4</v>
          </cell>
          <cell r="O442">
            <v>9.8311475156892605E-3</v>
          </cell>
          <cell r="P442">
            <v>1.99285395117745E-2</v>
          </cell>
        </row>
        <row r="443">
          <cell r="B443" t="str">
            <v>RHEM-SHSTG-CHPNGA</v>
          </cell>
          <cell r="C443" t="str">
            <v>VAR_cap</v>
          </cell>
          <cell r="D443" t="str">
            <v>-</v>
          </cell>
          <cell r="E443">
            <v>4.2287249836610898E-3</v>
          </cell>
          <cell r="F443">
            <v>4.2776006656218618E-3</v>
          </cell>
          <cell r="G443">
            <v>4.3488287752322602E-3</v>
          </cell>
          <cell r="H443">
            <v>2.0904909012863297E-2</v>
          </cell>
          <cell r="I443">
            <v>2.0244963211032464E-2</v>
          </cell>
          <cell r="J443">
            <v>2.9280171926231082E-2</v>
          </cell>
          <cell r="K443">
            <v>1.664208531563351E-2</v>
          </cell>
          <cell r="L443">
            <v>2.3549739510937195E-2</v>
          </cell>
          <cell r="M443">
            <v>1.9662953508052812E-2</v>
          </cell>
          <cell r="N443">
            <v>1.7416599929236262E-2</v>
          </cell>
          <cell r="O443">
            <v>1.7205079351770073E-2</v>
          </cell>
          <cell r="P443">
            <v>3.0390993122280593E-2</v>
          </cell>
        </row>
        <row r="444">
          <cell r="B444" t="str">
            <v>RHNS-ESOLPV</v>
          </cell>
          <cell r="C444" t="str">
            <v>VAR_fout</v>
          </cell>
          <cell r="D444" t="str">
            <v>RHNS_SOL_ELC</v>
          </cell>
          <cell r="E444"/>
          <cell r="F444">
            <v>4.0806561438250222E-5</v>
          </cell>
          <cell r="G444">
            <v>3.7345295403213886E-3</v>
          </cell>
          <cell r="H444">
            <v>4.2631132394453661E-3</v>
          </cell>
          <cell r="I444">
            <v>4.4836398838443347E-3</v>
          </cell>
          <cell r="J444">
            <v>4.7129715489019766E-3</v>
          </cell>
          <cell r="K444">
            <v>4.9536914313623786E-3</v>
          </cell>
          <cell r="L444">
            <v>5.2078540974278961E-3</v>
          </cell>
          <cell r="M444">
            <v>5.4749358370204497E-3</v>
          </cell>
          <cell r="N444">
            <v>5.7572933654849176E-3</v>
          </cell>
          <cell r="O444">
            <v>6.0551988629115056E-3</v>
          </cell>
          <cell r="P444">
            <v>6.4132000283798202E-3</v>
          </cell>
        </row>
        <row r="445">
          <cell r="B445" t="str">
            <v>RHNS-ESOLPV</v>
          </cell>
          <cell r="C445" t="str">
            <v>VAR_fin</v>
          </cell>
          <cell r="D445" t="str">
            <v>SOL</v>
          </cell>
          <cell r="E445"/>
          <cell r="F445">
            <v>4.0806561438250222E-5</v>
          </cell>
          <cell r="G445">
            <v>3.7345295403213886E-3</v>
          </cell>
          <cell r="H445">
            <v>4.2631132394453661E-3</v>
          </cell>
          <cell r="I445">
            <v>4.4836398838443347E-3</v>
          </cell>
          <cell r="J445">
            <v>4.7129715489019766E-3</v>
          </cell>
          <cell r="K445">
            <v>4.9536914313623786E-3</v>
          </cell>
          <cell r="L445">
            <v>5.2078540974278961E-3</v>
          </cell>
          <cell r="M445">
            <v>5.4749358370204497E-3</v>
          </cell>
          <cell r="N445">
            <v>5.7572933654849176E-3</v>
          </cell>
          <cell r="O445">
            <v>6.0551988629115056E-3</v>
          </cell>
          <cell r="P445">
            <v>6.4132000283798202E-3</v>
          </cell>
        </row>
        <row r="446">
          <cell r="B446" t="str">
            <v>RHNS-ESOLPV</v>
          </cell>
          <cell r="C446" t="str">
            <v>VAR_fin</v>
          </cell>
          <cell r="D446" t="str">
            <v>SOLPVC</v>
          </cell>
          <cell r="E446"/>
          <cell r="F446">
            <v>4.0806561438250202E-5</v>
          </cell>
          <cell r="G446">
            <v>3.7345295403213899E-3</v>
          </cell>
          <cell r="H446">
            <v>4.2631132394453696E-3</v>
          </cell>
          <cell r="I446">
            <v>4.4836398838443399E-3</v>
          </cell>
          <cell r="J446">
            <v>4.7129715489019697E-3</v>
          </cell>
          <cell r="K446">
            <v>4.9536914313623804E-3</v>
          </cell>
          <cell r="L446">
            <v>5.20785409742789E-3</v>
          </cell>
          <cell r="M446">
            <v>5.4749358370204497E-3</v>
          </cell>
          <cell r="N446">
            <v>5.7572933654849098E-3</v>
          </cell>
          <cell r="O446">
            <v>6.0551988629115004E-3</v>
          </cell>
          <cell r="P446">
            <v>6.4132000283798202E-3</v>
          </cell>
        </row>
        <row r="447">
          <cell r="B447" t="str">
            <v>RHNS-ESOLPV</v>
          </cell>
          <cell r="C447" t="str">
            <v>VAR_ncap</v>
          </cell>
          <cell r="D447" t="str">
            <v>-</v>
          </cell>
          <cell r="F447">
            <v>1.39221621992918E-5</v>
          </cell>
          <cell r="G447">
            <v>1.17759110024797E-3</v>
          </cell>
          <cell r="H447">
            <v>3.7397718727427801E-5</v>
          </cell>
          <cell r="I447">
            <v>6.3573806070223694E-5</v>
          </cell>
          <cell r="J447">
            <v>7.1474736567822401E-5</v>
          </cell>
          <cell r="K447">
            <v>1.0588210349641799E-3</v>
          </cell>
          <cell r="L447">
            <v>3.0738794432393399E-4</v>
          </cell>
          <cell r="M447">
            <v>1.30738119394765E-4</v>
          </cell>
          <cell r="N447">
            <v>1.62699175399659E-4</v>
          </cell>
          <cell r="O447">
            <v>1.14469880409056E-3</v>
          </cell>
          <cell r="P447">
            <v>4.10589850043773E-4</v>
          </cell>
        </row>
        <row r="448">
          <cell r="B448" t="str">
            <v>RHNS-ESOLPV</v>
          </cell>
          <cell r="C448" t="str">
            <v>VAR_cap</v>
          </cell>
          <cell r="D448" t="str">
            <v>-</v>
          </cell>
          <cell r="F448">
            <v>1.39221621992918E-5</v>
          </cell>
          <cell r="G448">
            <v>1.1915132624472601E-3</v>
          </cell>
          <cell r="H448">
            <v>1.22891098117469E-3</v>
          </cell>
          <cell r="I448">
            <v>1.2924847872449101E-3</v>
          </cell>
          <cell r="J448">
            <v>1.35859601232649E-3</v>
          </cell>
          <cell r="K448">
            <v>1.42798890799646E-3</v>
          </cell>
          <cell r="L448">
            <v>1.50125752192616E-3</v>
          </cell>
          <cell r="M448">
            <v>1.5782502554647401E-3</v>
          </cell>
          <cell r="N448">
            <v>1.6596462740825399E-3</v>
          </cell>
          <cell r="O448">
            <v>1.74552404320892E-3</v>
          </cell>
          <cell r="P448">
            <v>1.8487259489287601E-3</v>
          </cell>
        </row>
        <row r="449">
          <cell r="B449" t="str">
            <v>RHSA-WHSTG-CHP</v>
          </cell>
          <cell r="C449" t="str">
            <v>VAR_fout</v>
          </cell>
          <cell r="D449" t="str">
            <v>AUX_RHSA-CHP_OUT</v>
          </cell>
          <cell r="E449">
            <v>8.0716567293986135</v>
          </cell>
          <cell r="F449">
            <v>1.8933414725352522E-4</v>
          </cell>
          <cell r="G449">
            <v>6.1576202853468034E-3</v>
          </cell>
          <cell r="H449">
            <v>2.4199439861755483E-2</v>
          </cell>
          <cell r="I449">
            <v>0.17762957702113361</v>
          </cell>
          <cell r="J449">
            <v>0.14453816405432734</v>
          </cell>
          <cell r="K449">
            <v>6.2319773305801934E-2</v>
          </cell>
          <cell r="L449">
            <v>9.8134619631396677E-2</v>
          </cell>
          <cell r="M449">
            <v>4.907511509529567E-2</v>
          </cell>
          <cell r="N449">
            <v>9.2579443525318411E-2</v>
          </cell>
          <cell r="O449">
            <v>3.8179105967467042E-2</v>
          </cell>
          <cell r="P449">
            <v>0.78982508041938537</v>
          </cell>
        </row>
        <row r="450">
          <cell r="B450" t="str">
            <v>RHSA-WHSTG-CHP</v>
          </cell>
          <cell r="C450" t="str">
            <v>VAR_fout</v>
          </cell>
          <cell r="D450" t="str">
            <v>RHSA_LTH</v>
          </cell>
          <cell r="E450">
            <v>8.0716567293985975</v>
          </cell>
          <cell r="F450">
            <v>1.894603700183604E-4</v>
          </cell>
          <cell r="G450">
            <v>6.1640344731440288E-3</v>
          </cell>
          <cell r="H450">
            <v>2.4199439861755483E-2</v>
          </cell>
          <cell r="I450">
            <v>0.17779283950001312</v>
          </cell>
          <cell r="J450">
            <v>0.14453816405432693</v>
          </cell>
          <cell r="K450">
            <v>6.2370688153273741E-2</v>
          </cell>
          <cell r="L450">
            <v>9.8134619631396566E-2</v>
          </cell>
          <cell r="M450">
            <v>4.9075115095295621E-2</v>
          </cell>
          <cell r="N450">
            <v>9.2579443525318314E-2</v>
          </cell>
          <cell r="O450">
            <v>3.8179105967467007E-2</v>
          </cell>
          <cell r="P450">
            <v>0.78982508041938471</v>
          </cell>
        </row>
        <row r="451">
          <cell r="B451" t="str">
            <v>RHSA-WHSTG-CHP</v>
          </cell>
          <cell r="C451" t="str">
            <v>VAR_fin</v>
          </cell>
          <cell r="D451" t="str">
            <v>RHSA_LTH</v>
          </cell>
          <cell r="E451">
            <v>10.762208972531466</v>
          </cell>
          <cell r="F451">
            <v>2.4928996054503233E-4</v>
          </cell>
          <cell r="G451">
            <v>7.9535928685744283E-3</v>
          </cell>
          <cell r="H451">
            <v>3.0249299827194431E-2</v>
          </cell>
          <cell r="I451">
            <v>0.21550647212123639</v>
          </cell>
          <cell r="J451">
            <v>0.17004489888743446</v>
          </cell>
          <cell r="K451">
            <v>7.1280786460885384E-2</v>
          </cell>
          <cell r="L451">
            <v>0.10903846625710654</v>
          </cell>
          <cell r="M451">
            <v>5.452790566143928E-2</v>
          </cell>
          <cell r="N451">
            <v>0.10286604836146511</v>
          </cell>
          <cell r="O451">
            <v>4.2421228852741577E-2</v>
          </cell>
          <cell r="P451">
            <v>0.87758342268820133</v>
          </cell>
        </row>
        <row r="452">
          <cell r="B452" t="str">
            <v>RHSA-WHSTG-CHP</v>
          </cell>
          <cell r="C452" t="str">
            <v>VAR_fin</v>
          </cell>
          <cell r="D452" t="str">
            <v>AUX_RHSA-CHP_IN</v>
          </cell>
          <cell r="E452">
            <v>10.762208972531466</v>
          </cell>
          <cell r="F452">
            <v>2.4928996054503233E-4</v>
          </cell>
          <cell r="G452">
            <v>7.9535928685744283E-3</v>
          </cell>
          <cell r="H452">
            <v>3.0249299827194431E-2</v>
          </cell>
          <cell r="I452">
            <v>0.21550647212123639</v>
          </cell>
          <cell r="J452">
            <v>0.17004489888743446</v>
          </cell>
          <cell r="K452">
            <v>7.1280786460885384E-2</v>
          </cell>
          <cell r="L452">
            <v>0.10903846625710654</v>
          </cell>
          <cell r="M452">
            <v>5.452790566143928E-2</v>
          </cell>
          <cell r="N452">
            <v>0.10286604836146511</v>
          </cell>
          <cell r="O452">
            <v>4.2421228852741577E-2</v>
          </cell>
          <cell r="P452">
            <v>0.87758342268820133</v>
          </cell>
        </row>
        <row r="453">
          <cell r="B453" t="str">
            <v>RHSA-WHSTG-CHP</v>
          </cell>
          <cell r="C453" t="str">
            <v>VAR_ncap</v>
          </cell>
          <cell r="D453" t="str">
            <v>-</v>
          </cell>
          <cell r="E453">
            <v>0.51122837265619303</v>
          </cell>
          <cell r="F453">
            <v>2.41977006090165E-5</v>
          </cell>
          <cell r="G453">
            <v>3.8279093992739397E-5</v>
          </cell>
          <cell r="H453">
            <v>3.6092601961457798E-5</v>
          </cell>
          <cell r="I453">
            <v>7.4243084822345207E-2</v>
          </cell>
          <cell r="J453">
            <v>4.6666733099786197E-3</v>
          </cell>
          <cell r="K453">
            <v>1.2976619480869E-4</v>
          </cell>
          <cell r="L453">
            <v>1.7381007123875199E-2</v>
          </cell>
          <cell r="M453">
            <v>4.1188543049838002E-4</v>
          </cell>
          <cell r="N453">
            <v>6.9593180119748097E-4</v>
          </cell>
          <cell r="O453">
            <v>2.3323959736753601E-3</v>
          </cell>
          <cell r="P453">
            <v>4.7219120854429801E-2</v>
          </cell>
        </row>
        <row r="454">
          <cell r="B454" t="str">
            <v>RHSA-WHSTG-CHP</v>
          </cell>
          <cell r="C454" t="str">
            <v>VAR_cap</v>
          </cell>
          <cell r="D454" t="str">
            <v>-</v>
          </cell>
          <cell r="E454">
            <v>0.51191135391068421</v>
          </cell>
          <cell r="F454">
            <v>9.2580224486449314E-3</v>
          </cell>
          <cell r="G454">
            <v>8.9643316846108601E-3</v>
          </cell>
          <cell r="H454">
            <v>8.5250555644521553E-3</v>
          </cell>
          <cell r="I454">
            <v>7.6474026346669E-2</v>
          </cell>
          <cell r="J454">
            <v>7.891925063023783E-2</v>
          </cell>
          <cell r="K454">
            <v>1.5428090355207702E-2</v>
          </cell>
          <cell r="L454">
            <v>2.2121960080027432E-2</v>
          </cell>
          <cell r="M454">
            <v>1.8512649339725049E-2</v>
          </cell>
          <cell r="N454">
            <v>1.835526975320918E-2</v>
          </cell>
          <cell r="O454">
            <v>6.2875652569524309E-3</v>
          </cell>
          <cell r="P454">
            <v>5.0191521258608665E-2</v>
          </cell>
        </row>
        <row r="455">
          <cell r="B455" t="str">
            <v>G-INTC-SER</v>
          </cell>
          <cell r="C455" t="str">
            <v>VAR_fout</v>
          </cell>
          <cell r="D455" t="str">
            <v>ELC35</v>
          </cell>
          <cell r="E455">
            <v>55.200279643196573</v>
          </cell>
          <cell r="F455">
            <v>6.0994002369214604E-3</v>
          </cell>
          <cell r="G455">
            <v>9.216568655419595E-3</v>
          </cell>
          <cell r="H455">
            <v>3.3342869275511991E-3</v>
          </cell>
          <cell r="I455">
            <v>6.7948526791704079E-3</v>
          </cell>
          <cell r="J455">
            <v>6.6026800953055938E-3</v>
          </cell>
          <cell r="K455">
            <v>6.5666292389686531E-3</v>
          </cell>
          <cell r="L455">
            <v>1.5831778581483134E-2</v>
          </cell>
          <cell r="M455">
            <v>8.3549833254246454E-3</v>
          </cell>
          <cell r="N455">
            <v>1.6819087863711207E-2</v>
          </cell>
          <cell r="O455">
            <v>1.3122032029946291E-2</v>
          </cell>
          <cell r="P455">
            <v>2.8174473803239002E-2</v>
          </cell>
        </row>
        <row r="456">
          <cell r="B456" t="str">
            <v>G-INTC-SER</v>
          </cell>
          <cell r="C456" t="str">
            <v>VAR_fout</v>
          </cell>
          <cell r="D456" t="str">
            <v>SCOM_ELC</v>
          </cell>
          <cell r="E456">
            <v>59.638266654723637</v>
          </cell>
          <cell r="F456">
            <v>58.739433620891759</v>
          </cell>
          <cell r="G456">
            <v>63.428772568069611</v>
          </cell>
          <cell r="H456">
            <v>65.251094660307913</v>
          </cell>
          <cell r="I456">
            <v>69.372806476970865</v>
          </cell>
          <cell r="J456">
            <v>72.642186711607806</v>
          </cell>
          <cell r="K456">
            <v>71.589828829325953</v>
          </cell>
          <cell r="L456">
            <v>72.262987976680222</v>
          </cell>
          <cell r="M456">
            <v>75.254753812928413</v>
          </cell>
          <cell r="N456">
            <v>77.243878079738423</v>
          </cell>
          <cell r="O456">
            <v>78.964401877330374</v>
          </cell>
          <cell r="P456">
            <v>80.669876811837412</v>
          </cell>
        </row>
        <row r="457">
          <cell r="B457" t="str">
            <v>G-INTC-SER</v>
          </cell>
          <cell r="C457" t="str">
            <v>VAR_fin</v>
          </cell>
          <cell r="D457" t="str">
            <v>ELC5</v>
          </cell>
          <cell r="E457">
            <v>114.83854629792046</v>
          </cell>
          <cell r="F457">
            <v>58.745533021128672</v>
          </cell>
          <cell r="G457">
            <v>63.437989136724987</v>
          </cell>
          <cell r="H457">
            <v>65.254428947235454</v>
          </cell>
          <cell r="I457">
            <v>69.379601329650029</v>
          </cell>
          <cell r="J457">
            <v>72.64878939170309</v>
          </cell>
          <cell r="K457">
            <v>71.596395458564956</v>
          </cell>
          <cell r="L457">
            <v>72.278819755261665</v>
          </cell>
          <cell r="M457">
            <v>75.263108796253903</v>
          </cell>
          <cell r="N457">
            <v>77.26069716760216</v>
          </cell>
          <cell r="O457">
            <v>78.977523909360372</v>
          </cell>
          <cell r="P457">
            <v>80.69805128564056</v>
          </cell>
        </row>
        <row r="458">
          <cell r="B458" t="str">
            <v>G-INTC-SER</v>
          </cell>
          <cell r="C458" t="str">
            <v>VAR_ncap</v>
          </cell>
          <cell r="D458" t="str">
            <v>-</v>
          </cell>
          <cell r="E458">
            <v>6.3413511375405599E-8</v>
          </cell>
          <cell r="F458">
            <v>6.5645662799880194E-8</v>
          </cell>
          <cell r="G458">
            <v>7.3236874648307598E-8</v>
          </cell>
          <cell r="H458">
            <v>8.1635116685195603E-8</v>
          </cell>
          <cell r="I458">
            <v>1.06927983115791E-7</v>
          </cell>
          <cell r="J458">
            <v>1.2678380904242701E-7</v>
          </cell>
          <cell r="K458">
            <v>1.5843442614733099E-7</v>
          </cell>
          <cell r="L458">
            <v>2.2170463512044601E-7</v>
          </cell>
          <cell r="M458">
            <v>2.7002922824262999E-7</v>
          </cell>
          <cell r="N458">
            <v>4.98885083655744E-7</v>
          </cell>
          <cell r="O458">
            <v>8.6887510852347004E-7</v>
          </cell>
        </row>
        <row r="459">
          <cell r="B459" t="str">
            <v>G-INTC-SER</v>
          </cell>
          <cell r="C459" t="str">
            <v>VAR_cap</v>
          </cell>
          <cell r="D459" t="str">
            <v>-</v>
          </cell>
          <cell r="E459">
            <v>4.3683888589490198</v>
          </cell>
          <cell r="F459">
            <v>4.3683888795671093</v>
          </cell>
          <cell r="G459">
            <v>4.3683889880081939</v>
          </cell>
          <cell r="H459">
            <v>4.3683891061598397</v>
          </cell>
          <cell r="I459">
            <v>4.3683891686303555</v>
          </cell>
          <cell r="J459">
            <v>4.3683892986516168</v>
          </cell>
          <cell r="K459">
            <v>4.3683894528764116</v>
          </cell>
          <cell r="L459">
            <v>4.3683895350264033</v>
          </cell>
          <cell r="M459">
            <v>4.3683899052982422</v>
          </cell>
          <cell r="N459">
            <v>4.3683901469007136</v>
          </cell>
          <cell r="O459">
            <v>4.3683909439991613</v>
          </cell>
          <cell r="P459">
            <v>4.3683913945204589</v>
          </cell>
        </row>
        <row r="460">
          <cell r="B460" t="str">
            <v>CHPWOD</v>
          </cell>
          <cell r="C460" t="str">
            <v>VAR_fout</v>
          </cell>
          <cell r="D460" t="str">
            <v>ELC35</v>
          </cell>
          <cell r="E460">
            <v>0.41407783508294527</v>
          </cell>
          <cell r="F460">
            <v>6.5060248443986238E-2</v>
          </cell>
          <cell r="G460">
            <v>0.54267640253782967</v>
          </cell>
          <cell r="H460">
            <v>1.0862073571159725</v>
          </cell>
          <cell r="I460">
            <v>1.3249870853671721</v>
          </cell>
          <cell r="J460">
            <v>1.5486936847459185</v>
          </cell>
          <cell r="K460">
            <v>1.592143782915229</v>
          </cell>
          <cell r="L460">
            <v>1.2494291312973933</v>
          </cell>
          <cell r="M460">
            <v>0.41177791081869825</v>
          </cell>
          <cell r="N460">
            <v>0.39363138378205131</v>
          </cell>
          <cell r="O460">
            <v>0.35562743188533902</v>
          </cell>
          <cell r="P460">
            <v>0.24646061674154973</v>
          </cell>
        </row>
        <row r="461">
          <cell r="B461" t="str">
            <v>CHPWOD</v>
          </cell>
          <cell r="C461" t="str">
            <v>VAR_fout</v>
          </cell>
          <cell r="D461" t="str">
            <v>LTH</v>
          </cell>
          <cell r="E461">
            <v>1.0828900336088527</v>
          </cell>
          <cell r="F461">
            <v>0.17014456861714369</v>
          </cell>
          <cell r="G461">
            <v>1.4191990442212523</v>
          </cell>
          <cell r="H461">
            <v>2.8406328998940054</v>
          </cell>
          <cell r="I461">
            <v>3.4650860003582205</v>
          </cell>
          <cell r="J461">
            <v>4.0501200842792899</v>
          </cell>
          <cell r="K461">
            <v>4.163750117766706</v>
          </cell>
          <cell r="L461">
            <v>3.2674879922309557</v>
          </cell>
          <cell r="M461">
            <v>1.0768753067802377</v>
          </cell>
          <cell r="N461">
            <v>1.0294187862720525</v>
          </cell>
          <cell r="O461">
            <v>0.9300314313839172</v>
          </cell>
          <cell r="P461">
            <v>0.64454004279908828</v>
          </cell>
        </row>
        <row r="462">
          <cell r="B462" t="str">
            <v>CHPWOD</v>
          </cell>
          <cell r="C462" t="str">
            <v>VAR_fin</v>
          </cell>
          <cell r="D462" t="str">
            <v>EWOD</v>
          </cell>
          <cell r="E462">
            <v>1.6989454207008869</v>
          </cell>
          <cell r="F462">
            <v>0.26017846990846061</v>
          </cell>
          <cell r="G462">
            <v>2.0926450590373298</v>
          </cell>
          <cell r="H462">
            <v>3.9502905144137612</v>
          </cell>
          <cell r="I462">
            <v>4.5598674744509289</v>
          </cell>
          <cell r="J462">
            <v>5.0580504499744139</v>
          </cell>
          <cell r="K462">
            <v>5.2010855669484748</v>
          </cell>
          <cell r="L462">
            <v>4.0820900019969208</v>
          </cell>
          <cell r="M462">
            <v>1.3478995621055161</v>
          </cell>
          <cell r="N462">
            <v>1.2901974468101249</v>
          </cell>
          <cell r="O462">
            <v>1.1636754959338382</v>
          </cell>
          <cell r="P462">
            <v>0.81122522005370301</v>
          </cell>
        </row>
        <row r="463">
          <cell r="B463" t="str">
            <v>CHPWOD</v>
          </cell>
          <cell r="C463" t="str">
            <v>VAR_ncap</v>
          </cell>
          <cell r="D463" t="str">
            <v>-</v>
          </cell>
          <cell r="F463">
            <v>2.9176509733185398E-7</v>
          </cell>
          <cell r="G463">
            <v>8.3643839457446106E-3</v>
          </cell>
          <cell r="H463">
            <v>2.14324066699354E-2</v>
          </cell>
          <cell r="I463">
            <v>1.2065099560289399E-2</v>
          </cell>
          <cell r="J463">
            <v>1.43696091067622E-2</v>
          </cell>
          <cell r="K463">
            <v>1.68473453492438E-2</v>
          </cell>
          <cell r="L463">
            <v>3.33404620883753E-3</v>
          </cell>
          <cell r="M463">
            <v>2.5155990944969301E-6</v>
          </cell>
          <cell r="N463">
            <v>3.7912691642397799E-5</v>
          </cell>
          <cell r="O463">
            <v>1.0567878543542899E-2</v>
          </cell>
          <cell r="P463">
            <v>2.5125066280096799E-5</v>
          </cell>
        </row>
        <row r="464">
          <cell r="B464" t="str">
            <v>CHPWOD</v>
          </cell>
          <cell r="C464" t="str">
            <v>VAR_cap</v>
          </cell>
          <cell r="D464" t="str">
            <v>-</v>
          </cell>
          <cell r="E464">
            <v>1.5465477683596199E-2</v>
          </cell>
          <cell r="F464">
            <v>1.1882057215641138E-2</v>
          </cell>
          <cell r="G464">
            <v>2.0245704510727942E-2</v>
          </cell>
          <cell r="H464">
            <v>4.0522983702923954E-2</v>
          </cell>
          <cell r="I464">
            <v>4.9440219086193268E-2</v>
          </cell>
          <cell r="J464">
            <v>5.7780010261690655E-2</v>
          </cell>
          <cell r="K464">
            <v>5.9399299856791106E-2</v>
          </cell>
          <cell r="L464">
            <v>4.6614436171370441E-2</v>
          </cell>
          <cell r="M464">
            <v>2.1154499510244999E-2</v>
          </cell>
          <cell r="N464">
            <v>2.0217428238831988E-2</v>
          </cell>
          <cell r="O464">
            <v>1.3939627960759987E-2</v>
          </cell>
          <cell r="P464">
            <v>1.0630872949413514E-2</v>
          </cell>
        </row>
        <row r="465">
          <cell r="B465" t="str">
            <v>D-EH2R</v>
          </cell>
          <cell r="C465" t="str">
            <v>VAR_fout</v>
          </cell>
          <cell r="D465" t="str">
            <v>EH2</v>
          </cell>
          <cell r="J465">
            <v>1.5548415839663709E-3</v>
          </cell>
          <cell r="K465">
            <v>1.4268555134485804E-3</v>
          </cell>
          <cell r="L465">
            <v>2.4769037499290459E-3</v>
          </cell>
          <cell r="M465">
            <v>2.1141343233368913E-3</v>
          </cell>
          <cell r="N465">
            <v>4.5511422083125705E-3</v>
          </cell>
          <cell r="O465">
            <v>6.3279909572399144E-3</v>
          </cell>
          <cell r="P465">
            <v>2.5459433311805526E-2</v>
          </cell>
        </row>
        <row r="466">
          <cell r="B466" t="str">
            <v>D-EH2R</v>
          </cell>
          <cell r="C466" t="str">
            <v>VAR_fin</v>
          </cell>
          <cell r="D466" t="str">
            <v>H2</v>
          </cell>
          <cell r="J466">
            <v>1.5548415839663709E-3</v>
          </cell>
          <cell r="K466">
            <v>1.4268555134485804E-3</v>
          </cell>
          <cell r="L466">
            <v>2.4769037499290459E-3</v>
          </cell>
          <cell r="M466">
            <v>2.1141343233368913E-3</v>
          </cell>
          <cell r="N466">
            <v>4.5511422083125705E-3</v>
          </cell>
          <cell r="O466">
            <v>6.3279909572399144E-3</v>
          </cell>
          <cell r="P466">
            <v>2.5459433311805526E-2</v>
          </cell>
        </row>
        <row r="467">
          <cell r="B467" t="str">
            <v>D-EH2R</v>
          </cell>
          <cell r="C467" t="str">
            <v>VAR_ncap</v>
          </cell>
          <cell r="D467" t="str">
            <v>-</v>
          </cell>
          <cell r="I467">
            <v>1.40370379270341E-6</v>
          </cell>
          <cell r="J467">
            <v>4.0821647218797799E-4</v>
          </cell>
          <cell r="K467">
            <v>3.8697247152614199E-4</v>
          </cell>
          <cell r="L467">
            <v>5.29793697327945E-5</v>
          </cell>
          <cell r="M467">
            <v>1.7356529399124799E-4</v>
          </cell>
          <cell r="N467">
            <v>3.0981932748461502E-4</v>
          </cell>
          <cell r="O467">
            <v>4.6942506486533499E-4</v>
          </cell>
          <cell r="P467">
            <v>1.6404701095496001E-3</v>
          </cell>
        </row>
        <row r="468">
          <cell r="B468" t="str">
            <v>D-EH2R</v>
          </cell>
          <cell r="C468" t="str">
            <v>VAR_cap</v>
          </cell>
          <cell r="D468" t="str">
            <v>-</v>
          </cell>
          <cell r="I468">
            <v>1.40370379270341E-6</v>
          </cell>
          <cell r="J468">
            <v>4.0851124568611698E-4</v>
          </cell>
          <cell r="K468">
            <v>3.8697247152614199E-4</v>
          </cell>
          <cell r="L468">
            <v>4.39951841258936E-4</v>
          </cell>
          <cell r="M468">
            <v>2.4910763599773298E-4</v>
          </cell>
          <cell r="N468">
            <v>4.4158699604494698E-4</v>
          </cell>
          <cell r="O468">
            <v>5.2430086001286095E-4</v>
          </cell>
          <cell r="P468">
            <v>2.10989517441494E-3</v>
          </cell>
        </row>
        <row r="469">
          <cell r="B469" t="str">
            <v>G-INTC1</v>
          </cell>
          <cell r="C469" t="str">
            <v>VAR_fout</v>
          </cell>
          <cell r="D469" t="str">
            <v>ELC13</v>
          </cell>
          <cell r="E469">
            <v>125.0104311045676</v>
          </cell>
          <cell r="F469">
            <v>139.75024849584653</v>
          </cell>
          <cell r="G469">
            <v>123.15410133791093</v>
          </cell>
          <cell r="H469">
            <v>107.90970917957033</v>
          </cell>
          <cell r="I469">
            <v>114.81131223109725</v>
          </cell>
          <cell r="J469">
            <v>116.94841599735237</v>
          </cell>
          <cell r="K469">
            <v>109.26570355095973</v>
          </cell>
          <cell r="L469">
            <v>105.80876835215098</v>
          </cell>
          <cell r="M469">
            <v>99.817017763158162</v>
          </cell>
          <cell r="N469">
            <v>106.26223683096811</v>
          </cell>
          <cell r="O469">
            <v>108.47256479229179</v>
          </cell>
          <cell r="P469">
            <v>115.98261703605124</v>
          </cell>
        </row>
        <row r="470">
          <cell r="B470" t="str">
            <v>G-INTC1</v>
          </cell>
          <cell r="C470" t="str">
            <v>VAR_fin</v>
          </cell>
          <cell r="D470" t="str">
            <v>ELC</v>
          </cell>
          <cell r="E470">
            <v>126.32692062691893</v>
          </cell>
          <cell r="F470">
            <v>143.37255186402086</v>
          </cell>
          <cell r="G470">
            <v>126.07196707304645</v>
          </cell>
          <cell r="H470">
            <v>110.06817195691578</v>
          </cell>
          <cell r="I470">
            <v>116.68717832754717</v>
          </cell>
          <cell r="J470">
            <v>118.43379083192366</v>
          </cell>
          <cell r="K470">
            <v>110.25887208456274</v>
          </cell>
          <cell r="L470">
            <v>106.39108900136871</v>
          </cell>
          <cell r="M470">
            <v>100.36636269450968</v>
          </cell>
          <cell r="N470">
            <v>106.84705315292717</v>
          </cell>
          <cell r="O470">
            <v>109.06954569789987</v>
          </cell>
          <cell r="P470">
            <v>116.62092966270984</v>
          </cell>
        </row>
        <row r="471">
          <cell r="B471" t="str">
            <v>G-INTC1</v>
          </cell>
          <cell r="C471" t="str">
            <v>VAR_ncap</v>
          </cell>
          <cell r="D471" t="str">
            <v>-</v>
          </cell>
          <cell r="E471">
            <v>1.7748357620934599E-7</v>
          </cell>
          <cell r="F471">
            <v>1.66142289925792E-7</v>
          </cell>
          <cell r="G471">
            <v>1.37653132710111E-7</v>
          </cell>
          <cell r="H471">
            <v>1.42879577510576E-7</v>
          </cell>
          <cell r="I471">
            <v>1.9587937037170701E-7</v>
          </cell>
          <cell r="J471">
            <v>2.3953019343985001E-7</v>
          </cell>
          <cell r="K471">
            <v>3.3248886919476698E-7</v>
          </cell>
          <cell r="L471">
            <v>5.1026273660842296E-7</v>
          </cell>
          <cell r="M471">
            <v>7.1511700012616702E-7</v>
          </cell>
          <cell r="N471">
            <v>2.4423432272179701E-6</v>
          </cell>
        </row>
        <row r="472">
          <cell r="B472" t="str">
            <v>G-INTC1</v>
          </cell>
          <cell r="C472" t="str">
            <v>VAR_cap</v>
          </cell>
          <cell r="D472" t="str">
            <v>-</v>
          </cell>
          <cell r="E472">
            <v>15.305609183965201</v>
          </cell>
          <cell r="F472">
            <v>15.305609183965201</v>
          </cell>
          <cell r="G472">
            <v>15.305609183965201</v>
          </cell>
          <cell r="H472">
            <v>15.305609349318795</v>
          </cell>
          <cell r="I472">
            <v>15.305609699652155</v>
          </cell>
          <cell r="J472">
            <v>15.305609808123776</v>
          </cell>
          <cell r="K472">
            <v>15.305610006807061</v>
          </cell>
          <cell r="L472">
            <v>15.305610243533341</v>
          </cell>
          <cell r="M472">
            <v>15.30561052493394</v>
          </cell>
          <cell r="N472">
            <v>15.305611258497905</v>
          </cell>
          <cell r="O472">
            <v>15.305611801401946</v>
          </cell>
          <cell r="P472">
            <v>15.305614243745174</v>
          </cell>
        </row>
        <row r="473">
          <cell r="B473" t="str">
            <v>EHYD-RUNS00</v>
          </cell>
          <cell r="C473" t="str">
            <v>VAR_fout</v>
          </cell>
          <cell r="D473" t="str">
            <v>ELC35</v>
          </cell>
          <cell r="E473">
            <v>12.240000000000386</v>
          </cell>
          <cell r="F473">
            <v>12.240578203320181</v>
          </cell>
          <cell r="G473">
            <v>12.242335591634196</v>
          </cell>
          <cell r="H473">
            <v>12.250198843827379</v>
          </cell>
          <cell r="I473">
            <v>12.258331775764606</v>
          </cell>
          <cell r="J473">
            <v>12.266286712004586</v>
          </cell>
          <cell r="K473">
            <v>12.274549948956915</v>
          </cell>
          <cell r="L473">
            <v>12.282877136959376</v>
          </cell>
          <cell r="M473">
            <v>12.282671356472736</v>
          </cell>
          <cell r="N473">
            <v>12.282738856703649</v>
          </cell>
          <cell r="O473">
            <v>12.282607178861582</v>
          </cell>
          <cell r="P473">
            <v>12.276913078119431</v>
          </cell>
        </row>
        <row r="474">
          <cell r="B474" t="str">
            <v>EHYD-RUNS00</v>
          </cell>
          <cell r="C474" t="str">
            <v>VAR_fin</v>
          </cell>
          <cell r="D474" t="str">
            <v>HYDR</v>
          </cell>
          <cell r="E474">
            <v>12.240000000000386</v>
          </cell>
          <cell r="F474">
            <v>12.240578203320181</v>
          </cell>
          <cell r="G474">
            <v>12.242335591634196</v>
          </cell>
          <cell r="H474">
            <v>12.250198843827379</v>
          </cell>
          <cell r="I474">
            <v>12.258331775764606</v>
          </cell>
          <cell r="J474">
            <v>12.266286712004586</v>
          </cell>
          <cell r="K474">
            <v>12.274549948956915</v>
          </cell>
          <cell r="L474">
            <v>12.282877136959376</v>
          </cell>
          <cell r="M474">
            <v>12.282671356472736</v>
          </cell>
          <cell r="N474">
            <v>12.282738856703649</v>
          </cell>
          <cell r="O474">
            <v>12.282607178861582</v>
          </cell>
          <cell r="P474">
            <v>12.276913078119431</v>
          </cell>
        </row>
        <row r="475">
          <cell r="B475" t="str">
            <v>EHYD-RUNS00</v>
          </cell>
          <cell r="C475" t="str">
            <v>VAR_cap</v>
          </cell>
          <cell r="D475" t="str">
            <v>-</v>
          </cell>
          <cell r="E475">
            <v>0.85785999999999896</v>
          </cell>
          <cell r="F475">
            <v>0.88297936593724102</v>
          </cell>
          <cell r="G475">
            <v>0.89707999999999899</v>
          </cell>
          <cell r="H475">
            <v>0.89707999999999899</v>
          </cell>
          <cell r="I475">
            <v>0.89707999999999899</v>
          </cell>
          <cell r="J475">
            <v>0.89707999999999899</v>
          </cell>
          <cell r="K475">
            <v>0.89707999999999899</v>
          </cell>
          <cell r="L475">
            <v>0.89707999999999899</v>
          </cell>
          <cell r="M475">
            <v>0.89707999999999899</v>
          </cell>
          <cell r="N475">
            <v>0.89707999999999899</v>
          </cell>
          <cell r="O475">
            <v>0.89707999999999899</v>
          </cell>
          <cell r="P475">
            <v>0.89707999999999899</v>
          </cell>
        </row>
        <row r="476">
          <cell r="B476" t="str">
            <v>RHNS-SHSTG-CHPWOD</v>
          </cell>
          <cell r="C476" t="str">
            <v>VAR_fout</v>
          </cell>
          <cell r="D476" t="str">
            <v>AUX_RNS-CHPWOD_OUT</v>
          </cell>
          <cell r="E476">
            <v>4.7472431775467202E-6</v>
          </cell>
          <cell r="F476">
            <v>6.2660913225020793E-6</v>
          </cell>
          <cell r="G476">
            <v>6.5055822497218545E-6</v>
          </cell>
          <cell r="H476">
            <v>1.8473208016923934E-3</v>
          </cell>
          <cell r="I476">
            <v>3.0181384320315807E-3</v>
          </cell>
          <cell r="J476">
            <v>3.1372697028575224E-3</v>
          </cell>
          <cell r="K476">
            <v>4.4896195167692405E-3</v>
          </cell>
          <cell r="L476">
            <v>1.0151905165807414E-2</v>
          </cell>
          <cell r="M476">
            <v>5.667975634598716E-3</v>
          </cell>
          <cell r="N476">
            <v>1.1640214601778484E-2</v>
          </cell>
          <cell r="O476">
            <v>1.0255778730938929E-2</v>
          </cell>
          <cell r="P476">
            <v>2.6942738710962841E-2</v>
          </cell>
        </row>
        <row r="477">
          <cell r="B477" t="str">
            <v>RHNS-SHSTG-CHPWOD</v>
          </cell>
          <cell r="C477" t="str">
            <v>VAR_fout</v>
          </cell>
          <cell r="D477" t="str">
            <v>RHNS_LTH_CHPWOD</v>
          </cell>
          <cell r="E477">
            <v>4.7472431775467101E-6</v>
          </cell>
          <cell r="F477">
            <v>6.2702687167170705E-6</v>
          </cell>
          <cell r="G477">
            <v>6.5123588978986367E-6</v>
          </cell>
          <cell r="H477">
            <v>1.8473208016923934E-3</v>
          </cell>
          <cell r="I477">
            <v>3.0209124563257217E-3</v>
          </cell>
          <cell r="J477">
            <v>3.1372697028575138E-3</v>
          </cell>
          <cell r="K477">
            <v>4.4932875065705072E-3</v>
          </cell>
          <cell r="L477">
            <v>1.0151905165807405E-2</v>
          </cell>
          <cell r="M477">
            <v>5.6679756345987117E-3</v>
          </cell>
          <cell r="N477">
            <v>1.1640214601778474E-2</v>
          </cell>
          <cell r="O477">
            <v>1.0255778730938915E-2</v>
          </cell>
          <cell r="P477">
            <v>2.694273871096281E-2</v>
          </cell>
        </row>
        <row r="478">
          <cell r="B478" t="str">
            <v>RHNS-SHSTG-CHPWOD</v>
          </cell>
          <cell r="C478" t="str">
            <v>VAR_fin</v>
          </cell>
          <cell r="D478" t="str">
            <v>AUX_RNS-CHPWOD_IN</v>
          </cell>
          <cell r="E478">
            <v>3.7825195917366495E-6</v>
          </cell>
          <cell r="F478">
            <v>4.5296081788207093E-6</v>
          </cell>
          <cell r="G478">
            <v>4.828312507102196E-6</v>
          </cell>
          <cell r="H478">
            <v>2.3091510021155553E-3</v>
          </cell>
          <cell r="I478">
            <v>3.6617120682734894E-3</v>
          </cell>
          <cell r="J478">
            <v>3.6909055327735817E-3</v>
          </cell>
          <cell r="K478">
            <v>5.1351857217949064E-3</v>
          </cell>
          <cell r="L478">
            <v>1.1279894628674538E-2</v>
          </cell>
          <cell r="M478">
            <v>6.2977507051096481E-3</v>
          </cell>
          <cell r="N478">
            <v>1.2933571779753475E-2</v>
          </cell>
          <cell r="O478">
            <v>1.1395309701043455E-2</v>
          </cell>
          <cell r="P478">
            <v>2.9936376345514281E-2</v>
          </cell>
        </row>
        <row r="479">
          <cell r="B479" t="str">
            <v>RHNS-SHSTG-CHPWOD</v>
          </cell>
          <cell r="C479" t="str">
            <v>VAR_fin</v>
          </cell>
          <cell r="D479" t="str">
            <v>RHNS_LTH_CHPWOD</v>
          </cell>
          <cell r="E479">
            <v>3.7825195917366495E-6</v>
          </cell>
          <cell r="F479">
            <v>4.5296081788207093E-6</v>
          </cell>
          <cell r="G479">
            <v>4.828312507102196E-6</v>
          </cell>
          <cell r="H479">
            <v>2.3091510021155553E-3</v>
          </cell>
          <cell r="I479">
            <v>3.6617120682734894E-3</v>
          </cell>
          <cell r="J479">
            <v>3.6909055327735817E-3</v>
          </cell>
          <cell r="K479">
            <v>5.1351857217949064E-3</v>
          </cell>
          <cell r="L479">
            <v>1.1279894628674538E-2</v>
          </cell>
          <cell r="M479">
            <v>6.2977507051096481E-3</v>
          </cell>
          <cell r="N479">
            <v>1.2933571779753475E-2</v>
          </cell>
          <cell r="O479">
            <v>1.1395309701043455E-2</v>
          </cell>
          <cell r="P479">
            <v>2.9936376345514281E-2</v>
          </cell>
        </row>
        <row r="480">
          <cell r="B480" t="str">
            <v>RHNS-SHSTG-CHPWOD</v>
          </cell>
          <cell r="C480" t="str">
            <v>VAR_ncap</v>
          </cell>
          <cell r="D480" t="str">
            <v>-</v>
          </cell>
          <cell r="E480">
            <v>1.5248759835188701E-3</v>
          </cell>
          <cell r="F480">
            <v>4.15206066475224E-5</v>
          </cell>
          <cell r="G480">
            <v>6.9768498717793598E-5</v>
          </cell>
          <cell r="H480">
            <v>6.0794737783304699E-5</v>
          </cell>
          <cell r="I480">
            <v>1.69195812649163E-3</v>
          </cell>
          <cell r="J480">
            <v>6.7036551168916405E-4</v>
          </cell>
          <cell r="K480">
            <v>1.2472957561753399E-4</v>
          </cell>
          <cell r="L480">
            <v>2.5903157311366501E-3</v>
          </cell>
          <cell r="M480">
            <v>9.1701552803627305E-5</v>
          </cell>
          <cell r="N480">
            <v>1.7038418386140701E-3</v>
          </cell>
          <cell r="O480">
            <v>1.24931351259014E-3</v>
          </cell>
          <cell r="P480">
            <v>3.77620014445294E-3</v>
          </cell>
        </row>
        <row r="481">
          <cell r="B481" t="str">
            <v>RHNS-SHSTG-CHPWOD</v>
          </cell>
          <cell r="C481" t="str">
            <v>VAR_cap</v>
          </cell>
          <cell r="D481" t="str">
            <v>-</v>
          </cell>
          <cell r="E481">
            <v>1.5248759835188701E-3</v>
          </cell>
          <cell r="F481">
            <v>1.5611032594855005E-3</v>
          </cell>
          <cell r="G481">
            <v>1.6170856547809099E-3</v>
          </cell>
          <cell r="H481">
            <v>1.6556840613173823E-3</v>
          </cell>
          <cell r="I481">
            <v>2.1879895070384897E-3</v>
          </cell>
          <cell r="J481">
            <v>2.3941242523135477E-3</v>
          </cell>
          <cell r="K481">
            <v>2.4548892716147867E-3</v>
          </cell>
          <cell r="L481">
            <v>3.3512037067798648E-3</v>
          </cell>
          <cell r="M481">
            <v>2.8371580478351878E-3</v>
          </cell>
          <cell r="N481">
            <v>4.3373464475156259E-3</v>
          </cell>
          <cell r="O481">
            <v>3.4109375612119959E-3</v>
          </cell>
          <cell r="P481">
            <v>6.6871832645291115E-3</v>
          </cell>
        </row>
        <row r="482">
          <cell r="B482" t="str">
            <v>HPLOIL</v>
          </cell>
          <cell r="C482" t="str">
            <v>VAR_fout</v>
          </cell>
          <cell r="D482" t="str">
            <v>LTH</v>
          </cell>
          <cell r="E482">
            <v>0.18406458822320865</v>
          </cell>
          <cell r="F482">
            <v>0.18582447473700625</v>
          </cell>
          <cell r="G482">
            <v>2.2894818046117044E-3</v>
          </cell>
          <cell r="H482">
            <v>2.4218306109039362E-3</v>
          </cell>
          <cell r="I482">
            <v>1.9981409098122878E-3</v>
          </cell>
          <cell r="J482">
            <v>1.8266788482634005E-3</v>
          </cell>
          <cell r="K482">
            <v>1.7406132104271078E-3</v>
          </cell>
          <cell r="L482">
            <v>6.2065200539820995E-4</v>
          </cell>
          <cell r="M482">
            <v>1.5252222139233243E-3</v>
          </cell>
          <cell r="N482">
            <v>7.1662962069902417E-4</v>
          </cell>
          <cell r="O482">
            <v>1.2459506383127787E-3</v>
          </cell>
          <cell r="P482">
            <v>7.0119220875411285E-4</v>
          </cell>
        </row>
        <row r="483">
          <cell r="B483" t="str">
            <v>HPLOIL</v>
          </cell>
          <cell r="C483" t="str">
            <v>VAR_fout</v>
          </cell>
          <cell r="D483" t="str">
            <v>CO2_E</v>
          </cell>
          <cell r="E483">
            <v>15.876271981138901</v>
          </cell>
          <cell r="F483">
            <v>16.028068897746898</v>
          </cell>
          <cell r="G483">
            <v>0.197476528085922</v>
          </cell>
          <cell r="H483">
            <v>0.20889211684939801</v>
          </cell>
          <cell r="I483">
            <v>0.172347265962701</v>
          </cell>
          <cell r="J483">
            <v>0.157558009920165</v>
          </cell>
          <cell r="K483">
            <v>0.150134520765031</v>
          </cell>
          <cell r="L483">
            <v>5.35336000175771E-2</v>
          </cell>
          <cell r="M483">
            <v>0.131556226722747</v>
          </cell>
          <cell r="N483">
            <v>6.1812034991549497E-2</v>
          </cell>
          <cell r="O483">
            <v>0.107467989361102</v>
          </cell>
          <cell r="P483">
            <v>6.0480499398048698E-2</v>
          </cell>
        </row>
        <row r="484">
          <cell r="B484" t="str">
            <v>HPLOIL</v>
          </cell>
          <cell r="C484" t="str">
            <v>VAR_fin</v>
          </cell>
          <cell r="D484" t="str">
            <v>ELFO</v>
          </cell>
          <cell r="E484">
            <v>0.21541753027325539</v>
          </cell>
          <cell r="F484">
            <v>0.21747718992872236</v>
          </cell>
          <cell r="G484">
            <v>2.6794644245036938E-3</v>
          </cell>
          <cell r="H484">
            <v>2.8343570807245282E-3</v>
          </cell>
          <cell r="I484">
            <v>2.3384975028860311E-3</v>
          </cell>
          <cell r="J484">
            <v>2.1378291712369694E-3</v>
          </cell>
          <cell r="K484">
            <v>2.0371034025105953E-3</v>
          </cell>
          <cell r="L484">
            <v>7.2637177771475085E-4</v>
          </cell>
          <cell r="M484">
            <v>1.7850234290739098E-3</v>
          </cell>
          <cell r="N484">
            <v>8.3869789676458046E-4</v>
          </cell>
          <cell r="O484">
            <v>1.4581816738277009E-3</v>
          </cell>
          <cell r="P484">
            <v>8.2063092806036221E-4</v>
          </cell>
        </row>
        <row r="485">
          <cell r="B485" t="str">
            <v>HPLOIL</v>
          </cell>
          <cell r="C485" t="str">
            <v>VAR_ncap</v>
          </cell>
          <cell r="D485" t="str">
            <v>-</v>
          </cell>
          <cell r="E485">
            <v>2.2765912862841199E-5</v>
          </cell>
          <cell r="F485">
            <v>1.20201346930785E-5</v>
          </cell>
          <cell r="G485">
            <v>1.50857382292056E-5</v>
          </cell>
          <cell r="H485">
            <v>1.9709825423548899E-5</v>
          </cell>
          <cell r="I485">
            <v>7.24557557302503E-4</v>
          </cell>
          <cell r="J485">
            <v>4.92448251830804E-5</v>
          </cell>
          <cell r="K485">
            <v>7.5441554201061505E-5</v>
          </cell>
          <cell r="L485">
            <v>4.0689247299664799E-4</v>
          </cell>
          <cell r="M485">
            <v>1.24197137575743E-4</v>
          </cell>
          <cell r="N485">
            <v>6.5780987518355798E-4</v>
          </cell>
          <cell r="O485">
            <v>7.07640587020126E-5</v>
          </cell>
          <cell r="P485">
            <v>1.3971753630329701E-3</v>
          </cell>
        </row>
        <row r="486">
          <cell r="B486" t="str">
            <v>HPLOIL</v>
          </cell>
          <cell r="C486" t="str">
            <v>VAR_cap</v>
          </cell>
          <cell r="D486" t="str">
            <v>-</v>
          </cell>
          <cell r="E486">
            <v>2.4552657528559042E-2</v>
          </cell>
          <cell r="F486">
            <v>2.3760895683405819E-2</v>
          </cell>
          <cell r="G486">
            <v>3.4445146047800274E-3</v>
          </cell>
          <cell r="H486">
            <v>1.5127333750725724E-3</v>
          </cell>
          <cell r="I486">
            <v>7.7350578317222061E-4</v>
          </cell>
          <cell r="J486">
            <v>8.01956348839423E-4</v>
          </cell>
          <cell r="K486">
            <v>8.5051378996566244E-4</v>
          </cell>
          <cell r="L486">
            <v>1.2313966603039242E-3</v>
          </cell>
          <cell r="M486">
            <v>8.3914999944926486E-4</v>
          </cell>
          <cell r="N486">
            <v>1.2381054512904633E-3</v>
          </cell>
          <cell r="O486">
            <v>1.22955492299311E-3</v>
          </cell>
          <cell r="P486">
            <v>2.2121949642591571E-3</v>
          </cell>
        </row>
        <row r="487">
          <cell r="B487" t="str">
            <v>V2G</v>
          </cell>
          <cell r="C487" t="str">
            <v>VAR_fout</v>
          </cell>
          <cell r="D487" t="str">
            <v>ELC35</v>
          </cell>
          <cell r="H487">
            <v>1.0465521605247181</v>
          </cell>
          <cell r="I487">
            <v>0.88135877065257884</v>
          </cell>
          <cell r="J487">
            <v>0.89715988165823246</v>
          </cell>
          <cell r="K487">
            <v>0.41804970353470799</v>
          </cell>
          <cell r="L487">
            <v>1.0732420738141775</v>
          </cell>
          <cell r="M487">
            <v>2.3444741416410877</v>
          </cell>
          <cell r="N487">
            <v>3.0196156331733803</v>
          </cell>
          <cell r="O487">
            <v>2.9192920249259182</v>
          </cell>
          <cell r="P487">
            <v>3.1833450925286164</v>
          </cell>
        </row>
        <row r="488">
          <cell r="B488" t="str">
            <v>V2G</v>
          </cell>
          <cell r="C488" t="str">
            <v>VAR_fin</v>
          </cell>
          <cell r="D488" t="str">
            <v>T-ELC-Bus_c_BatSTGout_S1</v>
          </cell>
          <cell r="H488">
            <v>2.6931810434680063E-3</v>
          </cell>
          <cell r="I488">
            <v>8.0849323948247644E-3</v>
          </cell>
          <cell r="J488">
            <v>4.2964931586715674E-3</v>
          </cell>
          <cell r="K488">
            <v>5.466809318776784E-3</v>
          </cell>
          <cell r="L488">
            <v>5.0539307685476915E-3</v>
          </cell>
          <cell r="M488">
            <v>3.8636325390364787E-3</v>
          </cell>
          <cell r="N488">
            <v>5.0363162973570078E-3</v>
          </cell>
          <cell r="O488">
            <v>4.496323350437135E-3</v>
          </cell>
          <cell r="P488">
            <v>7.305089654772591E-3</v>
          </cell>
        </row>
        <row r="489">
          <cell r="B489" t="str">
            <v>V2G</v>
          </cell>
          <cell r="C489" t="str">
            <v>VAR_fin</v>
          </cell>
          <cell r="D489" t="str">
            <v>T-ELC-Bus_c_BatSTGout_S2</v>
          </cell>
          <cell r="H489">
            <v>2.3490034491147368E-3</v>
          </cell>
          <cell r="I489">
            <v>3.8325465812245243E-3</v>
          </cell>
          <cell r="J489">
            <v>3.3170029550273548E-3</v>
          </cell>
          <cell r="K489">
            <v>3.9582862519830187E-3</v>
          </cell>
          <cell r="L489">
            <v>4.8575907437416188E-3</v>
          </cell>
          <cell r="M489">
            <v>3.637378729345434E-3</v>
          </cell>
          <cell r="N489">
            <v>4.7444678210853894E-3</v>
          </cell>
          <cell r="O489">
            <v>4.1546331166211672E-3</v>
          </cell>
          <cell r="P489">
            <v>6.0961603179971778E-3</v>
          </cell>
        </row>
        <row r="490">
          <cell r="B490" t="str">
            <v>V2G</v>
          </cell>
          <cell r="C490" t="str">
            <v>VAR_fin</v>
          </cell>
          <cell r="D490" t="str">
            <v>T-ELC-Bus_c_BatSTGout_S3</v>
          </cell>
          <cell r="H490">
            <v>4.7243015585667146E-4</v>
          </cell>
          <cell r="I490">
            <v>3.7468808323048075E-4</v>
          </cell>
          <cell r="J490">
            <v>3.7694786141836208E-4</v>
          </cell>
          <cell r="K490">
            <v>8.3040332055629132E-4</v>
          </cell>
          <cell r="L490">
            <v>1.2804139602097782E-3</v>
          </cell>
          <cell r="M490">
            <v>1.2558828395953911E-3</v>
          </cell>
          <cell r="N490">
            <v>1.5720399293273439E-3</v>
          </cell>
          <cell r="O490">
            <v>1.8219145541622901E-3</v>
          </cell>
          <cell r="P490">
            <v>3.4902461327502034E-3</v>
          </cell>
        </row>
        <row r="491">
          <cell r="B491" t="str">
            <v>V2G</v>
          </cell>
          <cell r="C491" t="str">
            <v>VAR_fin</v>
          </cell>
          <cell r="D491" t="str">
            <v>T-ELC-Bus_c_BatSTGout_S4</v>
          </cell>
          <cell r="H491">
            <v>4.3327166636936007E-4</v>
          </cell>
          <cell r="I491">
            <v>3.7692380328668363E-4</v>
          </cell>
          <cell r="J491">
            <v>5.9211968701699765E-4</v>
          </cell>
          <cell r="K491">
            <v>6.4497614459052891E-4</v>
          </cell>
          <cell r="L491">
            <v>1.0945559524692685E-3</v>
          </cell>
          <cell r="M491">
            <v>1.0738788150762854E-3</v>
          </cell>
          <cell r="N491">
            <v>1.1182342221415134E-3</v>
          </cell>
          <cell r="O491">
            <v>1.4280131796414132E-3</v>
          </cell>
          <cell r="P491">
            <v>1.9873687197467533E-3</v>
          </cell>
        </row>
        <row r="492">
          <cell r="B492" t="str">
            <v>V2G</v>
          </cell>
          <cell r="C492" t="str">
            <v>VAR_fin</v>
          </cell>
          <cell r="D492" t="str">
            <v>T-ELC-car-BatSTGOut_S1</v>
          </cell>
          <cell r="H492">
            <v>4.6159664517811394E-2</v>
          </cell>
          <cell r="I492">
            <v>4.3435225323198094E-2</v>
          </cell>
          <cell r="J492">
            <v>0.20441038759317209</v>
          </cell>
          <cell r="K492">
            <v>0.14964236714747328</v>
          </cell>
          <cell r="L492">
            <v>0.28488017281106731</v>
          </cell>
          <cell r="M492">
            <v>0.65887962909489994</v>
          </cell>
          <cell r="N492">
            <v>0.83456771155420229</v>
          </cell>
          <cell r="O492">
            <v>0.55388798485279223</v>
          </cell>
          <cell r="P492">
            <v>0.6758556770467985</v>
          </cell>
        </row>
        <row r="493">
          <cell r="B493" t="str">
            <v>V2G</v>
          </cell>
          <cell r="C493" t="str">
            <v>VAR_fin</v>
          </cell>
          <cell r="D493" t="str">
            <v>T-ELC-car-BatSTGOut_S2</v>
          </cell>
          <cell r="H493">
            <v>0.21615937107164862</v>
          </cell>
          <cell r="I493">
            <v>0.12654646668134267</v>
          </cell>
          <cell r="J493">
            <v>8.1987839718372257E-2</v>
          </cell>
          <cell r="K493">
            <v>5.7811287866835114E-2</v>
          </cell>
          <cell r="L493">
            <v>7.9739081911452819E-2</v>
          </cell>
          <cell r="M493">
            <v>0.22430854349203563</v>
          </cell>
          <cell r="N493">
            <v>0.34440026368674725</v>
          </cell>
          <cell r="O493">
            <v>0.23635161434821028</v>
          </cell>
          <cell r="P493">
            <v>0.23262093103823364</v>
          </cell>
        </row>
        <row r="494">
          <cell r="B494" t="str">
            <v>V2G</v>
          </cell>
          <cell r="C494" t="str">
            <v>VAR_fin</v>
          </cell>
          <cell r="D494" t="str">
            <v>T-ELC-car-BatSTGOut_S3</v>
          </cell>
          <cell r="H494">
            <v>0.28388243050132306</v>
          </cell>
          <cell r="I494">
            <v>0.12931422609674753</v>
          </cell>
          <cell r="J494">
            <v>7.88281319779192E-2</v>
          </cell>
          <cell r="K494">
            <v>5.6176513191830355E-2</v>
          </cell>
          <cell r="L494">
            <v>8.0058596263501522E-2</v>
          </cell>
          <cell r="M494">
            <v>0.21339826290871755</v>
          </cell>
          <cell r="N494">
            <v>0.31458355299625917</v>
          </cell>
          <cell r="O494">
            <v>0.24852220361951877</v>
          </cell>
          <cell r="P494">
            <v>0.2344432073206803</v>
          </cell>
        </row>
        <row r="495">
          <cell r="B495" t="str">
            <v>V2G</v>
          </cell>
          <cell r="C495" t="str">
            <v>VAR_fin</v>
          </cell>
          <cell r="D495" t="str">
            <v>T-ELC-car-BatSTGOut_S4</v>
          </cell>
          <cell r="H495">
            <v>0.27976367577759809</v>
          </cell>
          <cell r="I495">
            <v>0.18784195450117555</v>
          </cell>
          <cell r="J495">
            <v>3.3823848995431657E-2</v>
          </cell>
          <cell r="K495">
            <v>6.4893477397709856E-2</v>
          </cell>
          <cell r="L495">
            <v>0.11173369918584679</v>
          </cell>
          <cell r="M495">
            <v>0.33357385625498021</v>
          </cell>
          <cell r="N495">
            <v>0.6672613107944495</v>
          </cell>
          <cell r="O495">
            <v>0.59711292877753386</v>
          </cell>
          <cell r="P495">
            <v>0.71133712410565419</v>
          </cell>
        </row>
        <row r="496">
          <cell r="B496" t="str">
            <v>V2G</v>
          </cell>
          <cell r="C496" t="str">
            <v>VAR_fin</v>
          </cell>
          <cell r="D496" t="str">
            <v>T-ELC-car-PlgSTGOut_S1</v>
          </cell>
          <cell r="H496">
            <v>6.3871108240854508E-4</v>
          </cell>
          <cell r="I496">
            <v>1.8531281999392656E-3</v>
          </cell>
          <cell r="J496">
            <v>2.7486282275104041E-3</v>
          </cell>
          <cell r="K496">
            <v>3.6663738433682122E-3</v>
          </cell>
          <cell r="L496">
            <v>7.9732919983766058E-3</v>
          </cell>
          <cell r="M496">
            <v>8.6890685206496721E-3</v>
          </cell>
          <cell r="N496">
            <v>1.0764330313926719E-2</v>
          </cell>
          <cell r="O496">
            <v>1.0659914050234559E-2</v>
          </cell>
          <cell r="P496">
            <v>1.3960004963142239E-2</v>
          </cell>
        </row>
        <row r="497">
          <cell r="B497" t="str">
            <v>V2G</v>
          </cell>
          <cell r="C497" t="str">
            <v>VAR_fin</v>
          </cell>
          <cell r="D497" t="str">
            <v>T-ELC-car-PlgSTGOut_S2</v>
          </cell>
          <cell r="H497">
            <v>2.8502389891873532E-4</v>
          </cell>
          <cell r="I497">
            <v>7.0221641389588585E-4</v>
          </cell>
          <cell r="J497">
            <v>9.5129567867123955E-4</v>
          </cell>
          <cell r="K497">
            <v>1.6821585460435394E-3</v>
          </cell>
          <cell r="L497">
            <v>4.0419942924484614E-3</v>
          </cell>
          <cell r="M497">
            <v>6.7627102619758489E-3</v>
          </cell>
          <cell r="N497">
            <v>3.6559589858996128E-3</v>
          </cell>
          <cell r="O497">
            <v>2.5112808184645781E-3</v>
          </cell>
          <cell r="P497">
            <v>4.4135354866047258E-3</v>
          </cell>
        </row>
        <row r="498">
          <cell r="B498" t="str">
            <v>V2G</v>
          </cell>
          <cell r="C498" t="str">
            <v>VAR_fin</v>
          </cell>
          <cell r="D498" t="str">
            <v>T-ELC-car-PlgSTGOut_S3</v>
          </cell>
          <cell r="H498">
            <v>0.18933025196014022</v>
          </cell>
          <cell r="I498">
            <v>1.3134840023991828E-2</v>
          </cell>
          <cell r="J498">
            <v>1.3224653817765096E-2</v>
          </cell>
          <cell r="K498">
            <v>1.1299070791920477E-2</v>
          </cell>
          <cell r="L498">
            <v>0.27186408954775965</v>
          </cell>
          <cell r="M498">
            <v>4.0144087941340417E-2</v>
          </cell>
          <cell r="N498">
            <v>7.8866987217612483E-2</v>
          </cell>
          <cell r="O498">
            <v>0.1153903228350534</v>
          </cell>
          <cell r="P498">
            <v>6.2650069998324093E-2</v>
          </cell>
        </row>
        <row r="499">
          <cell r="B499" t="str">
            <v>V2G</v>
          </cell>
          <cell r="C499" t="str">
            <v>VAR_fin</v>
          </cell>
          <cell r="D499" t="str">
            <v>T-ELC-TWSTGout_S1</v>
          </cell>
          <cell r="H499">
            <v>3.997279470832435E-3</v>
          </cell>
          <cell r="I499">
            <v>6.7149780545518144E-3</v>
          </cell>
          <cell r="J499">
            <v>6.2102164084533234E-3</v>
          </cell>
          <cell r="K499">
            <v>6.6453788192245714E-3</v>
          </cell>
          <cell r="L499">
            <v>1.38177671497109E-2</v>
          </cell>
          <cell r="M499">
            <v>1.0372927652826949E-2</v>
          </cell>
          <cell r="N499">
            <v>1.7667618503249431E-2</v>
          </cell>
          <cell r="O499">
            <v>1.3012620364495905E-2</v>
          </cell>
          <cell r="P499">
            <v>2.773298628731043E-2</v>
          </cell>
        </row>
        <row r="500">
          <cell r="B500" t="str">
            <v>V2G</v>
          </cell>
          <cell r="C500" t="str">
            <v>VAR_fin</v>
          </cell>
          <cell r="D500" t="str">
            <v>T-ELC-car-PlgSTGOut_S4</v>
          </cell>
          <cell r="H500">
            <v>2.7107751978822233E-4</v>
          </cell>
          <cell r="I500">
            <v>0.32006609795948082</v>
          </cell>
          <cell r="J500">
            <v>0.42655337986327757</v>
          </cell>
          <cell r="K500">
            <v>1.6962835406073653E-2</v>
          </cell>
          <cell r="L500">
            <v>0.13173354743256174</v>
          </cell>
          <cell r="M500">
            <v>0.77703633663094485</v>
          </cell>
          <cell r="N500">
            <v>0.64499020901419546</v>
          </cell>
          <cell r="O500">
            <v>1.0471925999157925</v>
          </cell>
          <cell r="P500">
            <v>1.0485347301040886</v>
          </cell>
        </row>
        <row r="501">
          <cell r="B501" t="str">
            <v>V2G</v>
          </cell>
          <cell r="C501" t="str">
            <v>VAR_fin</v>
          </cell>
          <cell r="D501" t="str">
            <v>T-ELC-TWSTGout_S2</v>
          </cell>
          <cell r="H501">
            <v>4.9059315411723948E-3</v>
          </cell>
          <cell r="I501">
            <v>8.0976357251599327E-3</v>
          </cell>
          <cell r="J501">
            <v>7.6261905143023868E-3</v>
          </cell>
          <cell r="K501">
            <v>7.296309211894691E-3</v>
          </cell>
          <cell r="L501">
            <v>1.4699496893665474E-2</v>
          </cell>
          <cell r="M501">
            <v>1.2912665986441531E-2</v>
          </cell>
          <cell r="N501">
            <v>2.0184356821408761E-2</v>
          </cell>
          <cell r="O501">
            <v>1.5487555193611315E-2</v>
          </cell>
          <cell r="P501">
            <v>3.0477838799687448E-2</v>
          </cell>
        </row>
        <row r="502">
          <cell r="B502" t="str">
            <v>V2G</v>
          </cell>
          <cell r="C502" t="str">
            <v>VAR_fin</v>
          </cell>
          <cell r="D502" t="str">
            <v>T-ELC-TWSTGout_S3</v>
          </cell>
          <cell r="H502">
            <v>5.8005573842505953E-3</v>
          </cell>
          <cell r="I502">
            <v>1.3176445500939115E-2</v>
          </cell>
          <cell r="J502">
            <v>1.2855113521297624E-2</v>
          </cell>
          <cell r="K502">
            <v>1.1166695399854525E-2</v>
          </cell>
          <cell r="L502">
            <v>2.3482356037215008E-2</v>
          </cell>
          <cell r="M502">
            <v>1.8878910252894517E-2</v>
          </cell>
          <cell r="N502">
            <v>2.5682201244038382E-2</v>
          </cell>
          <cell r="O502">
            <v>2.5342680091971933E-2</v>
          </cell>
          <cell r="P502">
            <v>4.3265232852516593E-2</v>
          </cell>
        </row>
        <row r="503">
          <cell r="B503" t="str">
            <v>V2G</v>
          </cell>
          <cell r="C503" t="str">
            <v>VAR_fin</v>
          </cell>
          <cell r="D503" t="str">
            <v>T-ELC-TWSTGout_S4</v>
          </cell>
          <cell r="H503">
            <v>6.6143507255634988E-3</v>
          </cell>
          <cell r="I503">
            <v>1.353142583009298E-2</v>
          </cell>
          <cell r="J503">
            <v>1.5203950557425296E-2</v>
          </cell>
          <cell r="K503">
            <v>1.5461924761609264E-2</v>
          </cell>
          <cell r="L503">
            <v>2.8225520103226643E-2</v>
          </cell>
          <cell r="M503">
            <v>2.3647735159967969E-2</v>
          </cell>
          <cell r="N503">
            <v>3.429542504987685E-2</v>
          </cell>
          <cell r="O503">
            <v>3.2470474656304954E-2</v>
          </cell>
          <cell r="P503">
            <v>5.6474249407950351E-2</v>
          </cell>
        </row>
        <row r="504">
          <cell r="B504" t="str">
            <v>V2G</v>
          </cell>
          <cell r="C504" t="str">
            <v>VAR_fin</v>
          </cell>
          <cell r="D504" t="str">
            <v>T-ELC-Bus_u_BatSTGout_S1</v>
          </cell>
          <cell r="H504">
            <v>2.4565573350380886E-4</v>
          </cell>
          <cell r="I504">
            <v>4.6692923216621305E-4</v>
          </cell>
          <cell r="J504">
            <v>4.1126902484451492E-4</v>
          </cell>
          <cell r="K504">
            <v>5.6238094696620003E-4</v>
          </cell>
          <cell r="L504">
            <v>1.1899033682761561E-3</v>
          </cell>
          <cell r="M504">
            <v>8.8454673307445904E-4</v>
          </cell>
          <cell r="N504">
            <v>1.6656167427823029E-3</v>
          </cell>
          <cell r="O504">
            <v>1.2998766916345723E-3</v>
          </cell>
          <cell r="P504">
            <v>3.18582778487212E-3</v>
          </cell>
        </row>
        <row r="505">
          <cell r="B505" t="str">
            <v>V2G</v>
          </cell>
          <cell r="C505" t="str">
            <v>VAR_fin</v>
          </cell>
          <cell r="D505" t="str">
            <v>T-ELC-Bus_u_BatSTGout_S2</v>
          </cell>
          <cell r="H505">
            <v>2.1786995444981623E-4</v>
          </cell>
          <cell r="I505">
            <v>3.9373724328658664E-4</v>
          </cell>
          <cell r="J505">
            <v>3.8446021833818915E-4</v>
          </cell>
          <cell r="K505">
            <v>4.9779681428737679E-4</v>
          </cell>
          <cell r="L505">
            <v>1.0985661504358489E-3</v>
          </cell>
          <cell r="M505">
            <v>8.2763267971084644E-4</v>
          </cell>
          <cell r="N505">
            <v>1.5036545641333755E-3</v>
          </cell>
          <cell r="O505">
            <v>1.1378000511536453E-3</v>
          </cell>
          <cell r="P505">
            <v>2.6276140632737672E-3</v>
          </cell>
        </row>
        <row r="506">
          <cell r="B506" t="str">
            <v>V2G</v>
          </cell>
          <cell r="C506" t="str">
            <v>VAR_fin</v>
          </cell>
          <cell r="D506" t="str">
            <v>T-ELC-Bus_u_BatSTGout_S3</v>
          </cell>
          <cell r="H506">
            <v>1.0345596940681173E-4</v>
          </cell>
          <cell r="I506">
            <v>1.599928855830612E-4</v>
          </cell>
          <cell r="J506">
            <v>1.6873329188928635E-4</v>
          </cell>
          <cell r="K506">
            <v>2.33812556918398E-4</v>
          </cell>
          <cell r="L506">
            <v>5.0778004292387766E-4</v>
          </cell>
          <cell r="M506">
            <v>3.5135157285771576E-4</v>
          </cell>
          <cell r="N506">
            <v>5.3062276557352787E-4</v>
          </cell>
          <cell r="O506">
            <v>4.6662269689250478E-4</v>
          </cell>
          <cell r="P506">
            <v>9.7381775893801864E-4</v>
          </cell>
        </row>
        <row r="507">
          <cell r="B507" t="str">
            <v>V2G</v>
          </cell>
          <cell r="C507" t="str">
            <v>VAR_fin</v>
          </cell>
          <cell r="D507" t="str">
            <v>T-ELC-Bus_u_BatSTGout_S4</v>
          </cell>
          <cell r="H507">
            <v>2.4349055449658893E-4</v>
          </cell>
          <cell r="I507">
            <v>2.9838273857719829E-4</v>
          </cell>
          <cell r="J507">
            <v>3.6059544111981999E-4</v>
          </cell>
          <cell r="K507">
            <v>4.02729626620731E-4</v>
          </cell>
          <cell r="L507">
            <v>9.312736085256391E-4</v>
          </cell>
          <cell r="M507">
            <v>6.8334809109994201E-4</v>
          </cell>
          <cell r="N507">
            <v>9.2657852057272485E-4</v>
          </cell>
          <cell r="O507">
            <v>9.7344660128050942E-4</v>
          </cell>
          <cell r="P507">
            <v>1.7195451406763118E-3</v>
          </cell>
        </row>
        <row r="508">
          <cell r="B508" t="str">
            <v>V2G</v>
          </cell>
          <cell r="C508" t="str">
            <v>VAR_fin</v>
          </cell>
          <cell r="D508" t="str">
            <v>T-ELC-LGV_BatSTGout</v>
          </cell>
          <cell r="H508">
            <v>1.1164800389034833E-3</v>
          </cell>
          <cell r="I508">
            <v>1.4309292885200337E-3</v>
          </cell>
          <cell r="J508">
            <v>1.0712356555619828E-3</v>
          </cell>
          <cell r="K508">
            <v>1.2244176026707928E-3</v>
          </cell>
          <cell r="L508">
            <v>2.3735342629782065E-3</v>
          </cell>
          <cell r="M508">
            <v>1.3732022464962163E-3</v>
          </cell>
          <cell r="N508">
            <v>2.7277179467783208E-3</v>
          </cell>
          <cell r="O508">
            <v>1.8958541213248427E-3</v>
          </cell>
          <cell r="P508">
            <v>4.44146423611292E-3</v>
          </cell>
        </row>
        <row r="509">
          <cell r="B509" t="str">
            <v>V2G</v>
          </cell>
          <cell r="C509" t="str">
            <v>VAR_fin</v>
          </cell>
          <cell r="D509" t="str">
            <v>T-ELC-HGV_BatSTGout</v>
          </cell>
          <cell r="H509">
            <v>9.1181518053494871E-4</v>
          </cell>
          <cell r="I509">
            <v>1.5642717613083171E-3</v>
          </cell>
          <cell r="J509">
            <v>1.7958751717346631E-3</v>
          </cell>
          <cell r="K509">
            <v>1.5680906845261095E-3</v>
          </cell>
          <cell r="L509">
            <v>2.6477013599277015E-3</v>
          </cell>
          <cell r="M509">
            <v>1.954738835656388E-3</v>
          </cell>
          <cell r="N509">
            <v>2.905617143047642E-3</v>
          </cell>
          <cell r="O509">
            <v>3.7103526386392037E-3</v>
          </cell>
          <cell r="P509">
            <v>9.7869239218943121E-3</v>
          </cell>
        </row>
        <row r="510">
          <cell r="B510" t="str">
            <v>V2G</v>
          </cell>
          <cell r="C510" t="str">
            <v>VAR_ncap</v>
          </cell>
          <cell r="D510" t="str">
            <v>-</v>
          </cell>
          <cell r="H510">
            <v>0.23933342935862301</v>
          </cell>
          <cell r="I510">
            <v>6.7381532538350304E-4</v>
          </cell>
          <cell r="J510">
            <v>0.14646146186636699</v>
          </cell>
          <cell r="K510">
            <v>0.34467973429996901</v>
          </cell>
          <cell r="L510">
            <v>2.1375004802354201E-3</v>
          </cell>
          <cell r="M510">
            <v>0.17831515457176</v>
          </cell>
          <cell r="N510">
            <v>0.334933546528003</v>
          </cell>
          <cell r="O510">
            <v>9.8707868306518801E-2</v>
          </cell>
          <cell r="P510">
            <v>0.104670608957404</v>
          </cell>
        </row>
        <row r="511">
          <cell r="B511" t="str">
            <v>V2G</v>
          </cell>
          <cell r="C511" t="str">
            <v>VAR_cap</v>
          </cell>
          <cell r="D511" t="str">
            <v>-</v>
          </cell>
          <cell r="H511">
            <v>0.23933342935862301</v>
          </cell>
          <cell r="I511">
            <v>0.24000093214914822</v>
          </cell>
          <cell r="J511">
            <v>0.34091851855736954</v>
          </cell>
          <cell r="K511">
            <v>0.49179946940858749</v>
          </cell>
          <cell r="L511">
            <v>0.49325172841795734</v>
          </cell>
          <cell r="M511">
            <v>0.5019376883036073</v>
          </cell>
          <cell r="N511">
            <v>0.51535756145281231</v>
          </cell>
          <cell r="O511">
            <v>0.55576445388807605</v>
          </cell>
          <cell r="P511">
            <v>0.53827984347039748</v>
          </cell>
        </row>
        <row r="512">
          <cell r="B512" t="str">
            <v>D-EBIO</v>
          </cell>
          <cell r="C512" t="str">
            <v>VAR_fout</v>
          </cell>
          <cell r="D512" t="str">
            <v>EBIO</v>
          </cell>
          <cell r="E512">
            <v>1.1839505819419647</v>
          </cell>
          <cell r="F512">
            <v>2.0264401811416355</v>
          </cell>
          <cell r="G512">
            <v>2.0264406252503151</v>
          </cell>
          <cell r="H512">
            <v>2.0264415193204162</v>
          </cell>
          <cell r="I512">
            <v>2.0264440830126929</v>
          </cell>
          <cell r="J512">
            <v>2.0264473786216479</v>
          </cell>
          <cell r="K512">
            <v>2.0264536030538558</v>
          </cell>
          <cell r="L512">
            <v>2.0264578304184941</v>
          </cell>
          <cell r="M512">
            <v>2.0264608367325736</v>
          </cell>
          <cell r="N512">
            <v>2.0264686678180035</v>
          </cell>
          <cell r="O512">
            <v>2.0264791272065965</v>
          </cell>
          <cell r="P512">
            <v>2.0265137753125528</v>
          </cell>
        </row>
        <row r="513">
          <cell r="B513" t="str">
            <v>D-EBIO</v>
          </cell>
          <cell r="C513" t="str">
            <v>VAR_fin</v>
          </cell>
          <cell r="D513" t="str">
            <v>BIO</v>
          </cell>
          <cell r="E513">
            <v>1.1839505819419647</v>
          </cell>
          <cell r="F513">
            <v>2.0264401811416355</v>
          </cell>
          <cell r="G513">
            <v>2.0264406252503151</v>
          </cell>
          <cell r="H513">
            <v>2.0264415193204162</v>
          </cell>
          <cell r="I513">
            <v>2.0264440830126929</v>
          </cell>
          <cell r="J513">
            <v>2.0264473786216479</v>
          </cell>
          <cell r="K513">
            <v>2.0264536030538558</v>
          </cell>
          <cell r="L513">
            <v>2.0264578304184941</v>
          </cell>
          <cell r="M513">
            <v>2.0264608367325736</v>
          </cell>
          <cell r="N513">
            <v>2.0264686678180035</v>
          </cell>
          <cell r="O513">
            <v>2.0264791272065965</v>
          </cell>
          <cell r="P513">
            <v>2.0265137753125528</v>
          </cell>
        </row>
        <row r="514">
          <cell r="B514" t="str">
            <v>G-INTC3</v>
          </cell>
          <cell r="C514" t="str">
            <v>VAR_fout</v>
          </cell>
          <cell r="D514" t="str">
            <v>ELC35</v>
          </cell>
          <cell r="E514">
            <v>142.76718108833248</v>
          </cell>
          <cell r="F514">
            <v>105.51176939632205</v>
          </cell>
          <cell r="G514">
            <v>100.9363130544384</v>
          </cell>
          <cell r="H514">
            <v>114.37490179312235</v>
          </cell>
          <cell r="I514">
            <v>85.486388425446435</v>
          </cell>
          <cell r="J514">
            <v>127.02897411018326</v>
          </cell>
          <cell r="K514">
            <v>81.05023487915345</v>
          </cell>
          <cell r="L514">
            <v>120.78375277219921</v>
          </cell>
          <cell r="M514">
            <v>83.150960747398855</v>
          </cell>
          <cell r="N514">
            <v>88.459410212875881</v>
          </cell>
          <cell r="O514">
            <v>92.869801707202768</v>
          </cell>
          <cell r="P514">
            <v>100.16361083053383</v>
          </cell>
        </row>
        <row r="515">
          <cell r="B515" t="str">
            <v>G-INTC3</v>
          </cell>
          <cell r="C515" t="str">
            <v>VAR_fout</v>
          </cell>
          <cell r="D515" t="str">
            <v>ELC3</v>
          </cell>
          <cell r="E515">
            <v>33.020151483345984</v>
          </cell>
          <cell r="F515">
            <v>69.504891773681464</v>
          </cell>
          <cell r="G515">
            <v>68.093316324791701</v>
          </cell>
          <cell r="H515">
            <v>39.746501594343904</v>
          </cell>
          <cell r="I515">
            <v>75.234014032003927</v>
          </cell>
          <cell r="J515">
            <v>35.651619650916992</v>
          </cell>
          <cell r="K515">
            <v>76.165426097950672</v>
          </cell>
          <cell r="L515">
            <v>33.88483825532105</v>
          </cell>
          <cell r="M515">
            <v>72.268225890130296</v>
          </cell>
          <cell r="N515">
            <v>74.8422070426424</v>
          </cell>
          <cell r="O515">
            <v>73.131571505495558</v>
          </cell>
          <cell r="P515">
            <v>72.417446207314285</v>
          </cell>
        </row>
        <row r="516">
          <cell r="B516" t="str">
            <v>G-INTC3</v>
          </cell>
          <cell r="C516" t="str">
            <v>VAR_fout</v>
          </cell>
          <cell r="D516" t="str">
            <v>ELC</v>
          </cell>
          <cell r="E516">
            <v>4.172062698990605E-2</v>
          </cell>
          <cell r="F516">
            <v>5.3763285658603166E-3</v>
          </cell>
          <cell r="G516">
            <v>6.5652310035901823E-3</v>
          </cell>
          <cell r="H516">
            <v>0.1201711465242183</v>
          </cell>
          <cell r="I516">
            <v>5.2834186258847986E-3</v>
          </cell>
          <cell r="J516">
            <v>4.8919906578612895E-3</v>
          </cell>
          <cell r="K516">
            <v>5.958551597377475E-3</v>
          </cell>
          <cell r="L516">
            <v>1.2850858312601274E-2</v>
          </cell>
          <cell r="M516">
            <v>6.7402413844671726E-3</v>
          </cell>
          <cell r="N516">
            <v>1.2302809551642768E-2</v>
          </cell>
          <cell r="O516">
            <v>9.3623549099773329E-3</v>
          </cell>
          <cell r="P516">
            <v>2.0631751091205023E-2</v>
          </cell>
        </row>
        <row r="517">
          <cell r="B517" t="str">
            <v>G-INTC3</v>
          </cell>
          <cell r="C517" t="str">
            <v>VAR_fin</v>
          </cell>
          <cell r="D517" t="str">
            <v>ELC13</v>
          </cell>
          <cell r="E517">
            <v>179.51246981365742</v>
          </cell>
          <cell r="F517">
            <v>183.27031109334675</v>
          </cell>
          <cell r="G517">
            <v>176.420755187174</v>
          </cell>
          <cell r="H517">
            <v>160.10302727092849</v>
          </cell>
          <cell r="I517">
            <v>165.92978929426337</v>
          </cell>
          <cell r="J517">
            <v>167.04811717160842</v>
          </cell>
          <cell r="K517">
            <v>160.5725842119858</v>
          </cell>
          <cell r="L517">
            <v>157.13615667849496</v>
          </cell>
          <cell r="M517">
            <v>157.89246413457727</v>
          </cell>
          <cell r="N517">
            <v>165.90563610819046</v>
          </cell>
          <cell r="O517">
            <v>168.64524881993469</v>
          </cell>
          <cell r="P517">
            <v>175.3407974070274</v>
          </cell>
        </row>
        <row r="518">
          <cell r="B518" t="str">
            <v>G-INTC3</v>
          </cell>
          <cell r="C518" t="str">
            <v>VAR_ncap</v>
          </cell>
          <cell r="D518" t="str">
            <v>-</v>
          </cell>
          <cell r="E518">
            <v>1.5113754855048101E-7</v>
          </cell>
          <cell r="F518">
            <v>2.0521249742533601E-7</v>
          </cell>
          <cell r="G518">
            <v>1.6762228993914199E-7</v>
          </cell>
          <cell r="H518">
            <v>1.8975271016481101E-7</v>
          </cell>
          <cell r="I518">
            <v>2.6013222586643901E-7</v>
          </cell>
          <cell r="J518">
            <v>3.1930909804157902E-7</v>
          </cell>
          <cell r="K518">
            <v>4.3199419586283002E-7</v>
          </cell>
          <cell r="L518">
            <v>6.7424821819730101E-7</v>
          </cell>
          <cell r="M518">
            <v>9.0973520723462301E-7</v>
          </cell>
          <cell r="N518">
            <v>3.1729198404767098E-6</v>
          </cell>
        </row>
        <row r="519">
          <cell r="B519" t="str">
            <v>G-INTC3</v>
          </cell>
          <cell r="C519" t="str">
            <v>VAR_cap</v>
          </cell>
          <cell r="D519" t="str">
            <v>-</v>
          </cell>
          <cell r="E519">
            <v>13.914190167241101</v>
          </cell>
          <cell r="F519">
            <v>13.914190167241101</v>
          </cell>
          <cell r="G519">
            <v>13.914190167241101</v>
          </cell>
          <cell r="H519">
            <v>13.914190334020745</v>
          </cell>
          <cell r="I519">
            <v>13.914190736909282</v>
          </cell>
          <cell r="J519">
            <v>13.914190880966146</v>
          </cell>
          <cell r="K519">
            <v>13.914191145011083</v>
          </cell>
          <cell r="L519">
            <v>13.914191460407471</v>
          </cell>
          <cell r="M519">
            <v>13.914191826023997</v>
          </cell>
          <cell r="N519">
            <v>13.914192785730386</v>
          </cell>
          <cell r="O519">
            <v>13.914193476385092</v>
          </cell>
          <cell r="P519">
            <v>13.914196649304932</v>
          </cell>
        </row>
        <row r="520">
          <cell r="B520" t="str">
            <v>HPLBIO</v>
          </cell>
          <cell r="C520" t="str">
            <v>VAR_fout</v>
          </cell>
          <cell r="D520" t="str">
            <v>LTH</v>
          </cell>
          <cell r="E520">
            <v>0.90177473933886176</v>
          </cell>
          <cell r="F520">
            <v>1.5434703052702003</v>
          </cell>
          <cell r="G520">
            <v>1.5434706435326189</v>
          </cell>
          <cell r="H520">
            <v>1.5434713245152951</v>
          </cell>
          <cell r="I520">
            <v>1.5434732771921782</v>
          </cell>
          <cell r="J520">
            <v>1.5434757873450113</v>
          </cell>
          <cell r="K520">
            <v>1.5434805282825272</v>
          </cell>
          <cell r="L520">
            <v>1.5434837481218517</v>
          </cell>
          <cell r="M520">
            <v>1.5434860379286552</v>
          </cell>
          <cell r="N520">
            <v>1.5434920025990813</v>
          </cell>
          <cell r="O520">
            <v>1.5434999691582993</v>
          </cell>
          <cell r="P520">
            <v>1.5435263594377542</v>
          </cell>
        </row>
        <row r="521">
          <cell r="B521" t="str">
            <v>HPLBIO</v>
          </cell>
          <cell r="C521" t="str">
            <v>VAR_fin</v>
          </cell>
          <cell r="D521" t="str">
            <v>EBIO</v>
          </cell>
          <cell r="E521">
            <v>1.1839505819419647</v>
          </cell>
          <cell r="F521">
            <v>2.0264401811416355</v>
          </cell>
          <cell r="G521">
            <v>2.0264406252503151</v>
          </cell>
          <cell r="H521">
            <v>2.0264415193204162</v>
          </cell>
          <cell r="I521">
            <v>2.0264440830126929</v>
          </cell>
          <cell r="J521">
            <v>2.0264473786216479</v>
          </cell>
          <cell r="K521">
            <v>2.0264536030538558</v>
          </cell>
          <cell r="L521">
            <v>2.0264578304184941</v>
          </cell>
          <cell r="M521">
            <v>2.0264608367325736</v>
          </cell>
          <cell r="N521">
            <v>2.0264686678180035</v>
          </cell>
          <cell r="O521">
            <v>2.0264791272065965</v>
          </cell>
          <cell r="P521">
            <v>2.0265137753125528</v>
          </cell>
        </row>
        <row r="522">
          <cell r="B522" t="str">
            <v>HPLBIO</v>
          </cell>
          <cell r="C522" t="str">
            <v>VAR_ncap</v>
          </cell>
          <cell r="D522" t="str">
            <v>-</v>
          </cell>
          <cell r="E522">
            <v>1.42227294010996E-4</v>
          </cell>
          <cell r="F522">
            <v>8.1271142066682497E-2</v>
          </cell>
          <cell r="G522">
            <v>2.7365105686047201E-5</v>
          </cell>
          <cell r="H522">
            <v>6.2907221385710796E-2</v>
          </cell>
          <cell r="I522">
            <v>5.1462103986903998E-2</v>
          </cell>
          <cell r="J522">
            <v>3.1408616959127597E-2</v>
          </cell>
          <cell r="K522">
            <v>6.9965156654043306E-2</v>
          </cell>
          <cell r="L522">
            <v>4.30187599802885E-2</v>
          </cell>
          <cell r="M522">
            <v>3.9981069850200203E-2</v>
          </cell>
          <cell r="N522">
            <v>4.29095911935286E-2</v>
          </cell>
          <cell r="O522">
            <v>6.9965523140943994E-2</v>
          </cell>
          <cell r="P522">
            <v>4.3107694865341301E-2</v>
          </cell>
        </row>
        <row r="523">
          <cell r="B523" t="str">
            <v>HPLBIO</v>
          </cell>
          <cell r="C523" t="str">
            <v>VAR_cap</v>
          </cell>
          <cell r="D523" t="str">
            <v>-</v>
          </cell>
          <cell r="E523">
            <v>0.11452014066281514</v>
          </cell>
          <cell r="F523">
            <v>0.19578583319289353</v>
          </cell>
          <cell r="G523">
            <v>0.19580482091690285</v>
          </cell>
          <cell r="H523">
            <v>0.19577872662306328</v>
          </cell>
          <cell r="I523">
            <v>0.19578574235273388</v>
          </cell>
          <cell r="J523">
            <v>0.1957890612165202</v>
          </cell>
          <cell r="K523">
            <v>0.19578651153141172</v>
          </cell>
          <cell r="L523">
            <v>0.19582995389874422</v>
          </cell>
          <cell r="M523">
            <v>0.1958041378019767</v>
          </cell>
          <cell r="N523">
            <v>0.1958456389963654</v>
          </cell>
          <cell r="O523">
            <v>0.195846588366655</v>
          </cell>
          <cell r="P523">
            <v>0.19592394372540461</v>
          </cell>
        </row>
        <row r="524">
          <cell r="B524" t="str">
            <v>ENUC_SMR_BEZ_I</v>
          </cell>
          <cell r="C524" t="str">
            <v>VAR_fout</v>
          </cell>
          <cell r="D524" t="str">
            <v>LTH</v>
          </cell>
          <cell r="M524">
            <v>1.8619447824313391</v>
          </cell>
          <cell r="N524">
            <v>1.6149015665613009</v>
          </cell>
          <cell r="O524">
            <v>1.3653298854416989</v>
          </cell>
          <cell r="P524">
            <v>1.0203535205348067</v>
          </cell>
        </row>
        <row r="525">
          <cell r="B525" t="str">
            <v>ENUC_SMR_BEZ_I</v>
          </cell>
          <cell r="C525" t="str">
            <v>VAR_fout</v>
          </cell>
          <cell r="D525" t="str">
            <v>ELC</v>
          </cell>
          <cell r="M525">
            <v>3.2615639059050294</v>
          </cell>
          <cell r="N525">
            <v>7.1372825427899915</v>
          </cell>
          <cell r="O525">
            <v>7.197611945642838</v>
          </cell>
          <cell r="P525">
            <v>7.5476886003791241</v>
          </cell>
        </row>
        <row r="526">
          <cell r="B526" t="str">
            <v>ENUC_SMR_BEZ_I</v>
          </cell>
          <cell r="C526" t="str">
            <v>VAR_fin</v>
          </cell>
          <cell r="D526" t="str">
            <v>URN</v>
          </cell>
          <cell r="M526">
            <v>10.664299872143168</v>
          </cell>
          <cell r="N526">
            <v>22.24312234912097</v>
          </cell>
          <cell r="O526">
            <v>22.314104623999789</v>
          </cell>
          <cell r="P526">
            <v>23.216508366564092</v>
          </cell>
        </row>
        <row r="527">
          <cell r="B527" t="str">
            <v>ENUC_SMR_BEZ_I</v>
          </cell>
          <cell r="C527" t="str">
            <v>VAR_ncap</v>
          </cell>
          <cell r="D527" t="str">
            <v>-</v>
          </cell>
          <cell r="L527">
            <v>9.4046775114887696E-2</v>
          </cell>
          <cell r="M527">
            <v>0.18455431308929099</v>
          </cell>
          <cell r="N527">
            <v>2.7336851607460901E-3</v>
          </cell>
          <cell r="O527">
            <v>8.8020597561007403E-3</v>
          </cell>
        </row>
        <row r="528">
          <cell r="B528" t="str">
            <v>ENUC_SMR_BEZ_I</v>
          </cell>
          <cell r="C528" t="str">
            <v>VAR_cap</v>
          </cell>
          <cell r="D528" t="str">
            <v>-</v>
          </cell>
          <cell r="M528">
            <v>0.11501441038249099</v>
          </cell>
          <cell r="N528">
            <v>0.278601088204179</v>
          </cell>
          <cell r="O528">
            <v>0.28222853998028602</v>
          </cell>
          <cell r="P528">
            <v>0.29013683312102501</v>
          </cell>
        </row>
        <row r="529">
          <cell r="B529" t="str">
            <v>CHPGFC</v>
          </cell>
          <cell r="C529" t="str">
            <v>VAR_fout</v>
          </cell>
          <cell r="D529" t="str">
            <v>ELC35</v>
          </cell>
          <cell r="J529">
            <v>0.46270752006199012</v>
          </cell>
          <cell r="K529">
            <v>1.2238813513734883</v>
          </cell>
          <cell r="L529">
            <v>1.2249695014803887</v>
          </cell>
          <cell r="M529">
            <v>0.9041503442945702</v>
          </cell>
          <cell r="N529">
            <v>0.81526838997697337</v>
          </cell>
          <cell r="O529">
            <v>5.6903628000073606E-2</v>
          </cell>
          <cell r="P529">
            <v>3.4165052405644783E-2</v>
          </cell>
        </row>
        <row r="530">
          <cell r="B530" t="str">
            <v>CHPGFC</v>
          </cell>
          <cell r="C530" t="str">
            <v>VAR_fout</v>
          </cell>
          <cell r="D530" t="str">
            <v>LTH</v>
          </cell>
          <cell r="J530">
            <v>0.58995208807903676</v>
          </cell>
          <cell r="K530">
            <v>1.5910457567855354</v>
          </cell>
          <cell r="L530">
            <v>1.6230845894615176</v>
          </cell>
          <cell r="M530">
            <v>1.197999206190306</v>
          </cell>
          <cell r="N530">
            <v>1.0802306167194911</v>
          </cell>
          <cell r="O530">
            <v>7.5397307100097524E-2</v>
          </cell>
          <cell r="P530">
            <v>4.5268694437479357E-2</v>
          </cell>
        </row>
        <row r="531">
          <cell r="B531" t="str">
            <v>CHPGFC</v>
          </cell>
          <cell r="C531" t="str">
            <v>VAR_fout</v>
          </cell>
          <cell r="D531" t="str">
            <v>CO2_E</v>
          </cell>
          <cell r="J531">
            <v>65.241760328740597</v>
          </cell>
          <cell r="K531">
            <v>172.567270543662</v>
          </cell>
          <cell r="L531">
            <v>172.720699708735</v>
          </cell>
          <cell r="M531">
            <v>127.485198545534</v>
          </cell>
          <cell r="N531">
            <v>114.952842986753</v>
          </cell>
          <cell r="O531">
            <v>8.0234115480103796</v>
          </cell>
          <cell r="P531">
            <v>4.8172723891959199</v>
          </cell>
        </row>
        <row r="532">
          <cell r="B532" t="str">
            <v>CHPGFC</v>
          </cell>
          <cell r="C532" t="str">
            <v>VAR_fin</v>
          </cell>
          <cell r="D532" t="str">
            <v>ENGA</v>
          </cell>
          <cell r="J532">
            <v>1.1567688001549756</v>
          </cell>
          <cell r="K532">
            <v>3.0597033784337211</v>
          </cell>
          <cell r="L532">
            <v>3.062423753700974</v>
          </cell>
          <cell r="M532">
            <v>2.260375860736425</v>
          </cell>
          <cell r="N532">
            <v>2.0381709749424362</v>
          </cell>
          <cell r="O532">
            <v>0.14225907000018406</v>
          </cell>
          <cell r="P532">
            <v>8.5412631014112006E-2</v>
          </cell>
        </row>
        <row r="533">
          <cell r="B533" t="str">
            <v>CHPGFC</v>
          </cell>
          <cell r="C533" t="str">
            <v>VAR_ncap</v>
          </cell>
          <cell r="D533" t="str">
            <v>-</v>
          </cell>
          <cell r="J533">
            <v>1.72638132843312E-2</v>
          </cell>
          <cell r="K533">
            <v>2.8396105669845999E-2</v>
          </cell>
          <cell r="L533">
            <v>4.3845225491367797E-5</v>
          </cell>
          <cell r="M533">
            <v>3.3324132321542199E-6</v>
          </cell>
          <cell r="N533">
            <v>2.0987017133782E-3</v>
          </cell>
          <cell r="O533">
            <v>2.12223218473126E-4</v>
          </cell>
          <cell r="P533">
            <v>1.38239754494197E-5</v>
          </cell>
        </row>
        <row r="534">
          <cell r="B534" t="str">
            <v>CHPGFC</v>
          </cell>
          <cell r="C534" t="str">
            <v>VAR_cap</v>
          </cell>
          <cell r="D534" t="str">
            <v>-</v>
          </cell>
          <cell r="J534">
            <v>1.72638132843312E-2</v>
          </cell>
          <cell r="K534">
            <v>4.5659801243614802E-2</v>
          </cell>
          <cell r="L534">
            <v>4.5703093309105845E-2</v>
          </cell>
          <cell r="M534">
            <v>4.3417088048864051E-2</v>
          </cell>
          <cell r="N534">
            <v>3.053966372856216E-2</v>
          </cell>
          <cell r="O534">
            <v>2.3561878072092669E-3</v>
          </cell>
          <cell r="P534">
            <v>2.3258939207205977E-3</v>
          </cell>
        </row>
        <row r="535">
          <cell r="B535" t="str">
            <v>G-INTC5</v>
          </cell>
          <cell r="C535" t="str">
            <v>VAR_fout</v>
          </cell>
          <cell r="D535" t="str">
            <v>ELC5</v>
          </cell>
          <cell r="E535">
            <v>259.80324620710002</v>
          </cell>
          <cell r="F535">
            <v>120.23569343827974</v>
          </cell>
          <cell r="G535">
            <v>117.43733438512437</v>
          </cell>
          <cell r="H535">
            <v>132.30435324076626</v>
          </cell>
          <cell r="I535">
            <v>105.58519561698405</v>
          </cell>
          <cell r="J535">
            <v>147.42328125934378</v>
          </cell>
          <cell r="K535">
            <v>103.76408007225652</v>
          </cell>
          <cell r="L535">
            <v>143.36689900041617</v>
          </cell>
          <cell r="M535">
            <v>104.86762453807009</v>
          </cell>
          <cell r="N535">
            <v>109.68745804663594</v>
          </cell>
          <cell r="O535">
            <v>112.39309317023682</v>
          </cell>
          <cell r="P535">
            <v>119.43191518115596</v>
          </cell>
        </row>
        <row r="536">
          <cell r="B536" t="str">
            <v>G-INTC5</v>
          </cell>
          <cell r="C536" t="str">
            <v>VAR_fout</v>
          </cell>
          <cell r="D536" t="str">
            <v>ELC13</v>
          </cell>
          <cell r="E536">
            <v>0.14448454607655473</v>
          </cell>
          <cell r="F536">
            <v>3.0878588937977114E-3</v>
          </cell>
          <cell r="G536">
            <v>4.7196736224944004E-3</v>
          </cell>
          <cell r="H536">
            <v>1.8574345892052311E-3</v>
          </cell>
          <cell r="I536">
            <v>3.9592198641451703E-3</v>
          </cell>
          <cell r="J536">
            <v>3.5853509925333339E-3</v>
          </cell>
          <cell r="K536">
            <v>4.1902179604985743E-3</v>
          </cell>
          <cell r="L536">
            <v>8.6831520588339442E-3</v>
          </cell>
          <cell r="M536">
            <v>5.6136235384638584E-3</v>
          </cell>
          <cell r="N536">
            <v>1.0969833698333964E-2</v>
          </cell>
          <cell r="O536">
            <v>8.7698018941414387E-3</v>
          </cell>
          <cell r="P536">
            <v>1.8705704162640564E-2</v>
          </cell>
        </row>
        <row r="537">
          <cell r="B537" t="str">
            <v>G-INTC5</v>
          </cell>
          <cell r="C537" t="str">
            <v>VAR_fin</v>
          </cell>
          <cell r="D537" t="str">
            <v>ELC35</v>
          </cell>
          <cell r="E537">
            <v>268.15785939699157</v>
          </cell>
          <cell r="F537">
            <v>125.92525379559693</v>
          </cell>
          <cell r="G537">
            <v>122.72926425110649</v>
          </cell>
          <cell r="H537">
            <v>137.76417804462091</v>
          </cell>
          <cell r="I537">
            <v>109.55005846897936</v>
          </cell>
          <cell r="J537">
            <v>152.40975479397079</v>
          </cell>
          <cell r="K537">
            <v>106.89295896730374</v>
          </cell>
          <cell r="L537">
            <v>147.16808276491412</v>
          </cell>
          <cell r="M537">
            <v>107.64729364571042</v>
          </cell>
          <cell r="N537">
            <v>112.6001169174349</v>
          </cell>
          <cell r="O537">
            <v>115.37506194898153</v>
          </cell>
          <cell r="P537">
            <v>122.61027015099361</v>
          </cell>
        </row>
        <row r="538">
          <cell r="B538" t="str">
            <v>G-INTC5</v>
          </cell>
          <cell r="C538" t="str">
            <v>VAR_ncap</v>
          </cell>
          <cell r="D538" t="str">
            <v>-</v>
          </cell>
          <cell r="E538">
            <v>6.7959129415458901E-7</v>
          </cell>
          <cell r="F538">
            <v>7.1859597871812704E-7</v>
          </cell>
          <cell r="G538">
            <v>6.9599532681018296E-7</v>
          </cell>
          <cell r="H538">
            <v>7.88278305924863E-7</v>
          </cell>
          <cell r="I538">
            <v>1.0804362967853601E-6</v>
          </cell>
          <cell r="J538">
            <v>1.3181032055695401E-6</v>
          </cell>
          <cell r="K538">
            <v>1.7518321616803801E-6</v>
          </cell>
          <cell r="L538">
            <v>2.70724492034145E-6</v>
          </cell>
          <cell r="M538">
            <v>3.6834073674235299E-6</v>
          </cell>
          <cell r="N538">
            <v>1.2635405671853699E-5</v>
          </cell>
        </row>
        <row r="539">
          <cell r="B539" t="str">
            <v>G-INTC5</v>
          </cell>
          <cell r="C539" t="str">
            <v>VAR_cap</v>
          </cell>
          <cell r="D539" t="str">
            <v>-</v>
          </cell>
          <cell r="E539">
            <v>12.649263788401001</v>
          </cell>
          <cell r="F539">
            <v>12.649263788401001</v>
          </cell>
          <cell r="G539">
            <v>12.649263788401001</v>
          </cell>
          <cell r="H539">
            <v>12.649264455137244</v>
          </cell>
          <cell r="I539">
            <v>12.649266072415108</v>
          </cell>
          <cell r="J539">
            <v>12.649266670861907</v>
          </cell>
          <cell r="K539">
            <v>12.649267766278266</v>
          </cell>
          <cell r="L539">
            <v>12.649269069401409</v>
          </cell>
          <cell r="M539">
            <v>12.649270552057414</v>
          </cell>
          <cell r="N539">
            <v>12.649274415508829</v>
          </cell>
          <cell r="O539">
            <v>12.649277211885858</v>
          </cell>
          <cell r="P539">
            <v>12.649289847291531</v>
          </cell>
        </row>
        <row r="540">
          <cell r="B540" t="str">
            <v>D-SLFO</v>
          </cell>
          <cell r="C540" t="str">
            <v>VAR_fout</v>
          </cell>
          <cell r="D540" t="str">
            <v>CO2</v>
          </cell>
          <cell r="E540">
            <v>2267.7886272232299</v>
          </cell>
          <cell r="F540">
            <v>2014.9670317092</v>
          </cell>
          <cell r="G540">
            <v>1896.0782143491499</v>
          </cell>
          <cell r="H540">
            <v>1596.8124833341999</v>
          </cell>
          <cell r="I540">
            <v>1276.3506489814799</v>
          </cell>
          <cell r="J540">
            <v>1042.8034820305099</v>
          </cell>
          <cell r="K540">
            <v>965.96238470251706</v>
          </cell>
          <cell r="L540">
            <v>998.83776688758803</v>
          </cell>
          <cell r="M540">
            <v>688.29131221485704</v>
          </cell>
          <cell r="N540">
            <v>569.32175545364998</v>
          </cell>
          <cell r="O540">
            <v>331.35531484224799</v>
          </cell>
          <cell r="P540">
            <v>172.21899682941401</v>
          </cell>
        </row>
        <row r="541">
          <cell r="B541" t="str">
            <v>D-SLFO</v>
          </cell>
          <cell r="C541" t="str">
            <v>VAR_fout</v>
          </cell>
          <cell r="D541" t="str">
            <v>SLFO</v>
          </cell>
          <cell r="E541">
            <v>30.256633843665373</v>
          </cell>
          <cell r="F541">
            <v>26.883510638348966</v>
          </cell>
          <cell r="G541">
            <v>25.297452057768847</v>
          </cell>
          <cell r="H541">
            <v>21.30485718383359</v>
          </cell>
          <cell r="I541">
            <v>17.029649360336894</v>
          </cell>
          <cell r="J541">
            <v>13.9133399070521</v>
          </cell>
          <cell r="K541">
            <v>12.888118734210508</v>
          </cell>
          <cell r="L541">
            <v>13.327079665013663</v>
          </cell>
          <cell r="M541">
            <v>9.1834867149425179</v>
          </cell>
          <cell r="N541">
            <v>7.5965685711662179</v>
          </cell>
          <cell r="O541">
            <v>4.4214661232813297</v>
          </cell>
          <cell r="P541">
            <v>2.2989770710552526</v>
          </cell>
        </row>
        <row r="542">
          <cell r="B542" t="str">
            <v>D-SLFO</v>
          </cell>
          <cell r="C542" t="str">
            <v>VAR_fin</v>
          </cell>
          <cell r="D542" t="str">
            <v>LFO</v>
          </cell>
          <cell r="E542">
            <v>30.770537682811764</v>
          </cell>
          <cell r="F542">
            <v>27.340122546936186</v>
          </cell>
          <cell r="G542">
            <v>25.726977128211022</v>
          </cell>
          <cell r="H542">
            <v>21.666383763014949</v>
          </cell>
          <cell r="I542">
            <v>17.318190623900712</v>
          </cell>
          <cell r="J542">
            <v>14.149300977347492</v>
          </cell>
          <cell r="K542">
            <v>13.106680932191543</v>
          </cell>
          <cell r="L542">
            <v>13.552751246778675</v>
          </cell>
          <cell r="M542">
            <v>9.3390951453847659</v>
          </cell>
          <cell r="N542">
            <v>7.7248542123968917</v>
          </cell>
          <cell r="O542">
            <v>4.4960015582394606</v>
          </cell>
          <cell r="P542">
            <v>2.3367570804533835</v>
          </cell>
        </row>
        <row r="543">
          <cell r="B543" t="str">
            <v>D-SLFO</v>
          </cell>
          <cell r="C543" t="str">
            <v>VAR_fin</v>
          </cell>
          <cell r="D543" t="str">
            <v>BDS</v>
          </cell>
          <cell r="G543">
            <v>1.480128500068404E-4</v>
          </cell>
          <cell r="H543">
            <v>3.328383536387735E-4</v>
          </cell>
          <cell r="I543">
            <v>7.0463488340657325E-4</v>
          </cell>
          <cell r="J543">
            <v>3.546689413961656E-4</v>
          </cell>
          <cell r="K543">
            <v>3.4049876335114684E-4</v>
          </cell>
          <cell r="L543">
            <v>6.8679293711862454E-4</v>
          </cell>
          <cell r="M543">
            <v>3.7172724531103692E-4</v>
          </cell>
          <cell r="N543">
            <v>7.4096834232923814E-4</v>
          </cell>
          <cell r="O543">
            <v>5.6262571758727245E-4</v>
          </cell>
          <cell r="P543">
            <v>1.2679618272033498E-3</v>
          </cell>
        </row>
        <row r="544">
          <cell r="B544" t="str">
            <v>D-RCOA</v>
          </cell>
          <cell r="C544" t="str">
            <v>VAR_fout</v>
          </cell>
          <cell r="D544" t="str">
            <v>CO2</v>
          </cell>
          <cell r="E544">
            <v>9.2701801627811005</v>
          </cell>
          <cell r="F544">
            <v>9.2701379444353496</v>
          </cell>
          <cell r="G544">
            <v>0.31343207635356002</v>
          </cell>
          <cell r="H544">
            <v>0.263650176371235</v>
          </cell>
          <cell r="I544">
            <v>0.10719794004302199</v>
          </cell>
        </row>
        <row r="545">
          <cell r="B545" t="str">
            <v>D-RCOA</v>
          </cell>
          <cell r="C545" t="str">
            <v>VAR_fout</v>
          </cell>
          <cell r="D545" t="str">
            <v>RCOA</v>
          </cell>
          <cell r="E545">
            <v>0.10000194350357174</v>
          </cell>
          <cell r="F545">
            <v>0.10000148807373624</v>
          </cell>
          <cell r="G545">
            <v>3.3811442972336639E-3</v>
          </cell>
          <cell r="H545">
            <v>2.8441227224512938E-3</v>
          </cell>
          <cell r="I545">
            <v>1.1563963327186815E-3</v>
          </cell>
        </row>
        <row r="546">
          <cell r="B546" t="str">
            <v>D-RCOA</v>
          </cell>
          <cell r="C546" t="str">
            <v>VAR_fin</v>
          </cell>
          <cell r="D546" t="str">
            <v>COA</v>
          </cell>
          <cell r="E546">
            <v>0.10000194350357174</v>
          </cell>
          <cell r="F546">
            <v>0.10000148807373624</v>
          </cell>
          <cell r="G546">
            <v>3.3811442972336639E-3</v>
          </cell>
          <cell r="H546">
            <v>2.8441227224512938E-3</v>
          </cell>
          <cell r="I546">
            <v>1.1563963327186815E-3</v>
          </cell>
        </row>
        <row r="547">
          <cell r="B547" t="str">
            <v>EHYD-RUN00</v>
          </cell>
          <cell r="C547" t="str">
            <v>VAR_fout</v>
          </cell>
          <cell r="D547" t="str">
            <v>ELC13</v>
          </cell>
          <cell r="E547">
            <v>54.392400000014909</v>
          </cell>
          <cell r="F547">
            <v>43.515962571091116</v>
          </cell>
          <cell r="G547">
            <v>53.292310727038057</v>
          </cell>
          <cell r="H547">
            <v>52.198871749611321</v>
          </cell>
          <cell r="I547">
            <v>51.105915375093836</v>
          </cell>
          <cell r="J547">
            <v>50.012789475968724</v>
          </cell>
          <cell r="K547">
            <v>48.919858855928389</v>
          </cell>
          <cell r="L547">
            <v>47.826993995363068</v>
          </cell>
          <cell r="M547">
            <v>47.826855671276505</v>
          </cell>
          <cell r="N547">
            <v>47.8268346312326</v>
          </cell>
          <cell r="O547">
            <v>47.826660320627632</v>
          </cell>
          <cell r="P547">
            <v>47.819557209772142</v>
          </cell>
        </row>
        <row r="548">
          <cell r="B548" t="str">
            <v>EHYD-RUN00</v>
          </cell>
          <cell r="C548" t="str">
            <v>VAR_fin</v>
          </cell>
          <cell r="D548" t="str">
            <v>HYDR</v>
          </cell>
          <cell r="E548">
            <v>54.392400000014909</v>
          </cell>
          <cell r="F548">
            <v>43.515962571091116</v>
          </cell>
          <cell r="G548">
            <v>53.292310727038057</v>
          </cell>
          <cell r="H548">
            <v>52.198871749611321</v>
          </cell>
          <cell r="I548">
            <v>51.105915375093836</v>
          </cell>
          <cell r="J548">
            <v>50.012789475968724</v>
          </cell>
          <cell r="K548">
            <v>48.919858855928389</v>
          </cell>
          <cell r="L548">
            <v>47.826993995363068</v>
          </cell>
          <cell r="M548">
            <v>47.826855671276505</v>
          </cell>
          <cell r="N548">
            <v>47.8268346312326</v>
          </cell>
          <cell r="O548">
            <v>47.826660320627632</v>
          </cell>
          <cell r="P548">
            <v>47.819557209772142</v>
          </cell>
        </row>
        <row r="549">
          <cell r="B549" t="str">
            <v>EHYD-RUN00</v>
          </cell>
          <cell r="C549" t="str">
            <v>VAR_cap</v>
          </cell>
          <cell r="D549" t="str">
            <v>-</v>
          </cell>
          <cell r="E549">
            <v>3.86687</v>
          </cell>
          <cell r="F549">
            <v>3.9240852000672399</v>
          </cell>
          <cell r="G549">
            <v>3.9610124303882599</v>
          </cell>
          <cell r="H549">
            <v>3.9647700000000001</v>
          </cell>
          <cell r="I549">
            <v>3.9647700000000001</v>
          </cell>
          <cell r="J549">
            <v>3.9647700000000001</v>
          </cell>
          <cell r="K549">
            <v>3.9647700000000001</v>
          </cell>
          <cell r="L549">
            <v>3.9647700000000001</v>
          </cell>
          <cell r="M549">
            <v>3.9647700000000001</v>
          </cell>
          <cell r="N549">
            <v>3.9647700000000001</v>
          </cell>
          <cell r="O549">
            <v>3.9647700000000001</v>
          </cell>
          <cell r="P549">
            <v>3.9647700000000001</v>
          </cell>
        </row>
        <row r="550">
          <cell r="B550" t="str">
            <v>HPLELCHP</v>
          </cell>
          <cell r="C550" t="str">
            <v>VAR_fout</v>
          </cell>
          <cell r="D550" t="str">
            <v>LTH</v>
          </cell>
          <cell r="F550">
            <v>3.3652644917756001</v>
          </cell>
          <cell r="G550">
            <v>3.4672390420581176</v>
          </cell>
          <cell r="H550">
            <v>3.644102858814434</v>
          </cell>
          <cell r="I550">
            <v>3.8299882017516853</v>
          </cell>
          <cell r="J550">
            <v>4.0253560913049062</v>
          </cell>
          <cell r="K550">
            <v>4.230690115648664</v>
          </cell>
          <cell r="L550">
            <v>4.4464983600731971</v>
          </cell>
          <cell r="M550">
            <v>4.673314899730153</v>
          </cell>
          <cell r="N550">
            <v>4.9117030507114974</v>
          </cell>
          <cell r="O550">
            <v>5.1622529467081959</v>
          </cell>
          <cell r="P550">
            <v>5.425592320151261</v>
          </cell>
        </row>
        <row r="551">
          <cell r="B551" t="str">
            <v>HPLELCHP</v>
          </cell>
          <cell r="C551" t="str">
            <v>VAR_fin</v>
          </cell>
          <cell r="D551" t="str">
            <v>ELC35</v>
          </cell>
          <cell r="F551">
            <v>1.1217548305918665</v>
          </cell>
          <cell r="G551">
            <v>1.155746347352707</v>
          </cell>
          <cell r="H551">
            <v>1.2147009529381452</v>
          </cell>
          <cell r="I551">
            <v>1.2766627339172274</v>
          </cell>
          <cell r="J551">
            <v>1.3417853637683019</v>
          </cell>
          <cell r="K551">
            <v>1.4102300385495561</v>
          </cell>
          <cell r="L551">
            <v>1.4821661200243978</v>
          </cell>
          <cell r="M551">
            <v>1.5577716332433849</v>
          </cell>
          <cell r="N551">
            <v>1.6372343502371653</v>
          </cell>
          <cell r="O551">
            <v>1.7207509822360638</v>
          </cell>
          <cell r="P551">
            <v>1.808530773383753</v>
          </cell>
        </row>
        <row r="552">
          <cell r="B552" t="str">
            <v>HPLELCHP</v>
          </cell>
          <cell r="C552" t="str">
            <v>VAR_fin</v>
          </cell>
          <cell r="D552" t="str">
            <v>WWTPCC</v>
          </cell>
          <cell r="F552">
            <v>6.7305289835512001</v>
          </cell>
          <cell r="G552">
            <v>6.9344780841162397</v>
          </cell>
          <cell r="H552">
            <v>7.2882057176288599</v>
          </cell>
          <cell r="I552">
            <v>7.6599764035033697</v>
          </cell>
          <cell r="J552">
            <v>8.0507121826098107</v>
          </cell>
          <cell r="K552">
            <v>8.4613802312973299</v>
          </cell>
          <cell r="L552">
            <v>8.8929967201463995</v>
          </cell>
          <cell r="M552">
            <v>9.3466297994603096</v>
          </cell>
          <cell r="N552">
            <v>9.8234061014229894</v>
          </cell>
          <cell r="O552">
            <v>10.324505893416401</v>
          </cell>
          <cell r="P552">
            <v>10.851184640302501</v>
          </cell>
        </row>
        <row r="553">
          <cell r="B553" t="str">
            <v>HPLELCHP</v>
          </cell>
          <cell r="C553" t="str">
            <v>VAR_ncap</v>
          </cell>
          <cell r="D553" t="str">
            <v>-</v>
          </cell>
          <cell r="F553">
            <v>0.207311253131165</v>
          </cell>
          <cell r="G553">
            <v>6.2873194902122297E-3</v>
          </cell>
          <cell r="H553">
            <v>1.0837427175795099E-2</v>
          </cell>
          <cell r="I553">
            <v>1.1497250357845301E-2</v>
          </cell>
          <cell r="J553">
            <v>9.3727683073649704E-2</v>
          </cell>
          <cell r="K553">
            <v>0.148481832288303</v>
          </cell>
          <cell r="L553">
            <v>2.0280034185984699E-2</v>
          </cell>
          <cell r="M553">
            <v>3.6463883907595897E-2</v>
          </cell>
          <cell r="N553">
            <v>9.9670199090524894E-2</v>
          </cell>
          <cell r="O553">
            <v>0.16396355209129301</v>
          </cell>
          <cell r="P553">
            <v>3.6760459468323098E-2</v>
          </cell>
        </row>
        <row r="554">
          <cell r="B554" t="str">
            <v>HPLELCHP</v>
          </cell>
          <cell r="C554" t="str">
            <v>VAR_cap</v>
          </cell>
          <cell r="D554" t="str">
            <v>-</v>
          </cell>
          <cell r="F554">
            <v>0.207311253131165</v>
          </cell>
          <cell r="G554">
            <v>0.21359818152116364</v>
          </cell>
          <cell r="H554">
            <v>0.2244346788605652</v>
          </cell>
          <cell r="I554">
            <v>0.2359293160613623</v>
          </cell>
          <cell r="J554">
            <v>0.24978716189020039</v>
          </cell>
          <cell r="K554">
            <v>0.26221608376360322</v>
          </cell>
          <cell r="L554">
            <v>0.27398045509300156</v>
          </cell>
          <cell r="M554">
            <v>0.29001701131993235</v>
          </cell>
          <cell r="N554">
            <v>0.30488788432810243</v>
          </cell>
          <cell r="O554">
            <v>0.32036989084130069</v>
          </cell>
          <cell r="P554">
            <v>0.33684713047646042</v>
          </cell>
        </row>
        <row r="555">
          <cell r="B555" t="str">
            <v>D-ITOT_LTH</v>
          </cell>
          <cell r="C555" t="str">
            <v>VAR_fout</v>
          </cell>
          <cell r="D555" t="str">
            <v>ITOT_LTH_DH</v>
          </cell>
          <cell r="E555">
            <v>7.1200012735687164</v>
          </cell>
          <cell r="F555">
            <v>7.6289059265020045</v>
          </cell>
          <cell r="G555">
            <v>7.3930051313067331</v>
          </cell>
          <cell r="H555">
            <v>7.8106030694238706</v>
          </cell>
          <cell r="I555">
            <v>7.6046917483936598</v>
          </cell>
          <cell r="J555">
            <v>8.0702445240465863</v>
          </cell>
          <cell r="K555">
            <v>8.8814314422891183</v>
          </cell>
          <cell r="L555">
            <v>9.0036164701339878</v>
          </cell>
          <cell r="M555">
            <v>9.1450390720072541</v>
          </cell>
          <cell r="N555">
            <v>9.3853387897569132</v>
          </cell>
          <cell r="O555">
            <v>9.0428266248192486</v>
          </cell>
          <cell r="P555">
            <v>8.9636909209717981</v>
          </cell>
        </row>
        <row r="556">
          <cell r="B556" t="str">
            <v>D-ITOT_LTH</v>
          </cell>
          <cell r="C556" t="str">
            <v>VAR_fin</v>
          </cell>
          <cell r="D556" t="str">
            <v>LTH</v>
          </cell>
          <cell r="E556">
            <v>7.7403370750721665</v>
          </cell>
          <cell r="F556">
            <v>8.2914007994189287</v>
          </cell>
          <cell r="G556">
            <v>8.0318480579178608</v>
          </cell>
          <cell r="H556">
            <v>8.479961992365963</v>
          </cell>
          <cell r="I556">
            <v>8.2509888723569826</v>
          </cell>
          <cell r="J556">
            <v>8.7503679578727773</v>
          </cell>
          <cell r="K556">
            <v>9.6236099311302041</v>
          </cell>
          <cell r="L556">
            <v>9.7496188816793659</v>
          </cell>
          <cell r="M556">
            <v>9.9027591752595523</v>
          </cell>
          <cell r="N556">
            <v>10.162969133469771</v>
          </cell>
          <cell r="O556">
            <v>9.7920778275641638</v>
          </cell>
          <cell r="P556">
            <v>9.7063852666909511</v>
          </cell>
        </row>
        <row r="557">
          <cell r="B557" t="str">
            <v>D-ITOT_LTH</v>
          </cell>
          <cell r="C557" t="str">
            <v>VAR_ncap</v>
          </cell>
          <cell r="D557" t="str">
            <v>-</v>
          </cell>
          <cell r="E557">
            <v>0.79547235102653302</v>
          </cell>
          <cell r="F557">
            <v>5.2289272493220601E-8</v>
          </cell>
          <cell r="G557">
            <v>5.58380808103465E-8</v>
          </cell>
          <cell r="H557">
            <v>7.6267290410079802E-8</v>
          </cell>
          <cell r="I557">
            <v>1.01499405640466E-7</v>
          </cell>
          <cell r="J557">
            <v>1.2076267833601199E-7</v>
          </cell>
          <cell r="K557">
            <v>1.16228124433957E-7</v>
          </cell>
          <cell r="L557">
            <v>1.24657927151989E-7</v>
          </cell>
          <cell r="M557">
            <v>1.23493262189516E-7</v>
          </cell>
          <cell r="N557">
            <v>2.0305659948145201E-7</v>
          </cell>
          <cell r="O557">
            <v>3.01434098961186E-7</v>
          </cell>
          <cell r="P557">
            <v>9.7407495777381502E-7</v>
          </cell>
        </row>
        <row r="558">
          <cell r="B558" t="str">
            <v>D-ITOT_LTH</v>
          </cell>
          <cell r="C558" t="str">
            <v>VAR_cap</v>
          </cell>
          <cell r="D558" t="str">
            <v>-</v>
          </cell>
          <cell r="E558">
            <v>0.79547235102653302</v>
          </cell>
          <cell r="F558">
            <v>0.79547240331580504</v>
          </cell>
          <cell r="G558">
            <v>0.79547245915388598</v>
          </cell>
          <cell r="H558">
            <v>0.79547253542117602</v>
          </cell>
          <cell r="I558">
            <v>0.79547263692058201</v>
          </cell>
          <cell r="J558">
            <v>0.79547275768325998</v>
          </cell>
          <cell r="K558">
            <v>0.79547287391138499</v>
          </cell>
          <cell r="L558">
            <v>0.79547299856931197</v>
          </cell>
          <cell r="M558">
            <v>0.79547312206257403</v>
          </cell>
          <cell r="N558">
            <v>0.79547332511917401</v>
          </cell>
          <cell r="O558">
            <v>0.79547362655327303</v>
          </cell>
          <cell r="P558">
            <v>0.79547460062823006</v>
          </cell>
        </row>
        <row r="559">
          <cell r="B559" t="str">
            <v>D-IH2</v>
          </cell>
          <cell r="C559" t="str">
            <v>VAR_fout</v>
          </cell>
          <cell r="D559" t="str">
            <v>IH2</v>
          </cell>
          <cell r="H559">
            <v>9.2418657298820681E-4</v>
          </cell>
          <cell r="I559">
            <v>2.9385015254997544E-3</v>
          </cell>
          <cell r="J559">
            <v>3.6599579170135399E-3</v>
          </cell>
          <cell r="K559">
            <v>3.9475188406493328E-3</v>
          </cell>
          <cell r="L559">
            <v>1.3392775215742166E-2</v>
          </cell>
          <cell r="M559">
            <v>1.5024234885726824E-2</v>
          </cell>
          <cell r="N559">
            <v>0.13083581366169875</v>
          </cell>
          <cell r="O559">
            <v>0.11991005487351679</v>
          </cell>
          <cell r="P559">
            <v>0.13418645302844925</v>
          </cell>
        </row>
        <row r="560">
          <cell r="B560" t="str">
            <v>D-IH2</v>
          </cell>
          <cell r="C560" t="str">
            <v>VAR_fin</v>
          </cell>
          <cell r="D560" t="str">
            <v>H2</v>
          </cell>
          <cell r="H560">
            <v>9.312273849025833E-4</v>
          </cell>
          <cell r="I560">
            <v>2.9608881703135342E-3</v>
          </cell>
          <cell r="J560">
            <v>3.6878408965561925E-3</v>
          </cell>
          <cell r="K560">
            <v>3.9775925708871573E-3</v>
          </cell>
          <cell r="L560">
            <v>1.3494806573978285E-2</v>
          </cell>
          <cell r="M560">
            <v>1.5138695336765175E-2</v>
          </cell>
          <cell r="N560">
            <v>0.13183257165687054</v>
          </cell>
          <cell r="O560">
            <v>0.12082357619884528</v>
          </cell>
          <cell r="P560">
            <v>0.13520873749442641</v>
          </cell>
        </row>
        <row r="561">
          <cell r="B561" t="str">
            <v>D-IH2</v>
          </cell>
          <cell r="C561" t="str">
            <v>VAR_ncap</v>
          </cell>
          <cell r="D561" t="str">
            <v>-</v>
          </cell>
          <cell r="H561">
            <v>2.4847027242559102E-4</v>
          </cell>
          <cell r="I561">
            <v>2.5268614864869498E-4</v>
          </cell>
          <cell r="J561">
            <v>3.1342359543563798E-5</v>
          </cell>
          <cell r="K561">
            <v>2.6048222608339201E-5</v>
          </cell>
          <cell r="L561">
            <v>8.3056130689562302E-4</v>
          </cell>
          <cell r="M561">
            <v>1.28828571931314E-5</v>
          </cell>
          <cell r="N561">
            <v>8.8629182503723904E-3</v>
          </cell>
          <cell r="O561">
            <v>3.5520980718527302E-5</v>
          </cell>
          <cell r="P561">
            <v>6.49407029622605E-4</v>
          </cell>
        </row>
        <row r="562">
          <cell r="B562" t="str">
            <v>D-IH2</v>
          </cell>
          <cell r="C562" t="str">
            <v>VAR_cap</v>
          </cell>
          <cell r="D562" t="str">
            <v>-</v>
          </cell>
          <cell r="H562">
            <v>2.4847027242559102E-4</v>
          </cell>
          <cell r="I562">
            <v>5.01156421074286E-4</v>
          </cell>
          <cell r="J562">
            <v>5.3249878061785005E-4</v>
          </cell>
          <cell r="K562">
            <v>5.5854700322618901E-4</v>
          </cell>
          <cell r="L562">
            <v>1.38910831012181E-3</v>
          </cell>
          <cell r="M562">
            <v>1.4019911673149399E-3</v>
          </cell>
          <cell r="N562">
            <v>1.0264909417687301E-2</v>
          </cell>
          <cell r="O562">
            <v>1.0221661920403399E-2</v>
          </cell>
          <cell r="P562">
            <v>1.07013671556029E-2</v>
          </cell>
        </row>
        <row r="563">
          <cell r="B563" t="str">
            <v>RHEM-ESOLPV</v>
          </cell>
          <cell r="C563" t="str">
            <v>VAR_fout</v>
          </cell>
          <cell r="D563" t="str">
            <v>RHEM_SOL_ELC</v>
          </cell>
          <cell r="E563">
            <v>0.86248322578584768</v>
          </cell>
          <cell r="F563">
            <v>1.2875827295609441</v>
          </cell>
          <cell r="G563">
            <v>2.9296083466776368</v>
          </cell>
          <cell r="H563">
            <v>6.2632934011337698</v>
          </cell>
          <cell r="I563">
            <v>6.5827897778124367</v>
          </cell>
          <cell r="J563">
            <v>6.918578975452748</v>
          </cell>
          <cell r="K563">
            <v>7.271496500124365</v>
          </cell>
          <cell r="L563">
            <v>7.6424170972929577</v>
          </cell>
          <cell r="M563">
            <v>8.0322583776656664</v>
          </cell>
          <cell r="N563">
            <v>8.4419866005577635</v>
          </cell>
          <cell r="O563">
            <v>8.8726161304190398</v>
          </cell>
          <cell r="P563">
            <v>9.3252238109321262</v>
          </cell>
        </row>
        <row r="564">
          <cell r="B564" t="str">
            <v>RHEM-ESOLPV</v>
          </cell>
          <cell r="C564" t="str">
            <v>VAR_fin</v>
          </cell>
          <cell r="D564" t="str">
            <v>SOL</v>
          </cell>
          <cell r="E564">
            <v>0.86248322578584768</v>
          </cell>
          <cell r="F564">
            <v>1.2875827295609441</v>
          </cell>
          <cell r="G564">
            <v>2.9296083466776368</v>
          </cell>
          <cell r="H564">
            <v>6.2632934011337698</v>
          </cell>
          <cell r="I564">
            <v>6.5827897778124367</v>
          </cell>
          <cell r="J564">
            <v>6.918578975452748</v>
          </cell>
          <cell r="K564">
            <v>7.271496500124365</v>
          </cell>
          <cell r="L564">
            <v>7.6424170972929577</v>
          </cell>
          <cell r="M564">
            <v>8.0322583776656664</v>
          </cell>
          <cell r="N564">
            <v>8.4419866005577635</v>
          </cell>
          <cell r="O564">
            <v>8.8726161304190398</v>
          </cell>
          <cell r="P564">
            <v>9.3252238109321262</v>
          </cell>
        </row>
        <row r="565">
          <cell r="B565" t="str">
            <v>RHEM-ESOLPV</v>
          </cell>
          <cell r="C565" t="str">
            <v>VAR_fin</v>
          </cell>
          <cell r="D565" t="str">
            <v>SOLPVC</v>
          </cell>
          <cell r="E565">
            <v>0.86248322578584802</v>
          </cell>
          <cell r="F565">
            <v>1.2875827295609501</v>
          </cell>
          <cell r="G565">
            <v>2.9296083466776399</v>
          </cell>
          <cell r="H565">
            <v>6.2632934011337698</v>
          </cell>
          <cell r="I565">
            <v>6.5827897778124402</v>
          </cell>
          <cell r="J565">
            <v>6.9185789754527498</v>
          </cell>
          <cell r="K565">
            <v>7.2714965001243597</v>
          </cell>
          <cell r="L565">
            <v>7.6424170972929604</v>
          </cell>
          <cell r="M565">
            <v>8.03225837766567</v>
          </cell>
          <cell r="N565">
            <v>8.44198660055776</v>
          </cell>
          <cell r="O565">
            <v>8.8726161304190398</v>
          </cell>
          <cell r="P565">
            <v>9.3252238109321297</v>
          </cell>
        </row>
        <row r="566">
          <cell r="B566" t="str">
            <v>RHEM-ESOLPV</v>
          </cell>
          <cell r="C566" t="str">
            <v>VAR_ncap</v>
          </cell>
          <cell r="D566" t="str">
            <v>-</v>
          </cell>
          <cell r="F566">
            <v>5.3270532987520797E-8</v>
          </cell>
          <cell r="G566">
            <v>0.39157416860234401</v>
          </cell>
          <cell r="H566">
            <v>0.68646370937768197</v>
          </cell>
          <cell r="I566">
            <v>0.16748672533454401</v>
          </cell>
          <cell r="J566">
            <v>0.27873496185260699</v>
          </cell>
          <cell r="K566">
            <v>0.81445472524144302</v>
          </cell>
          <cell r="L566">
            <v>0.62996284464336805</v>
          </cell>
          <cell r="M566">
            <v>0.25001738187471301</v>
          </cell>
          <cell r="N566">
            <v>0.394007891579575</v>
          </cell>
          <cell r="O566">
            <v>0.92098713411992805</v>
          </cell>
          <cell r="P566">
            <v>0.74193237576188897</v>
          </cell>
        </row>
        <row r="567">
          <cell r="B567" t="str">
            <v>RHEM-ESOLPV</v>
          </cell>
          <cell r="C567" t="str">
            <v>VAR_cap</v>
          </cell>
          <cell r="D567" t="str">
            <v>-</v>
          </cell>
          <cell r="E567">
            <v>0.27424799999999999</v>
          </cell>
          <cell r="F567">
            <v>0.43894537074694601</v>
          </cell>
          <cell r="G567">
            <v>0.87472222187287696</v>
          </cell>
          <cell r="H567">
            <v>1.549461143510042</v>
          </cell>
          <cell r="I567">
            <v>1.6285005891618618</v>
          </cell>
          <cell r="J567">
            <v>1.711570675884774</v>
          </cell>
          <cell r="K567">
            <v>1.79887809785127</v>
          </cell>
          <cell r="L567">
            <v>1.8906392570719599</v>
          </cell>
          <cell r="M567">
            <v>1.9870811587113</v>
          </cell>
          <cell r="N567">
            <v>2.0884428433391</v>
          </cell>
          <cell r="O567">
            <v>2.1949752522175801</v>
          </cell>
          <cell r="P567">
            <v>2.3069447833361001</v>
          </cell>
        </row>
        <row r="568">
          <cell r="B568" t="str">
            <v>HPLNUC</v>
          </cell>
          <cell r="C568" t="str">
            <v>VAR_fout</v>
          </cell>
          <cell r="D568" t="str">
            <v>LTH</v>
          </cell>
          <cell r="E568">
            <v>1.4500009096762376</v>
          </cell>
          <cell r="F568">
            <v>3.8018956365010204</v>
          </cell>
          <cell r="G568">
            <v>3.80048071020772</v>
          </cell>
          <cell r="H568">
            <v>1.1500906481761304</v>
          </cell>
          <cell r="I568">
            <v>0.69557557811941473</v>
          </cell>
        </row>
        <row r="569">
          <cell r="B569" t="str">
            <v>HPLNUC</v>
          </cell>
          <cell r="C569" t="str">
            <v>VAR_fin</v>
          </cell>
          <cell r="D569" t="str">
            <v>URN</v>
          </cell>
          <cell r="E569">
            <v>1.4500009096762376</v>
          </cell>
          <cell r="F569">
            <v>3.8018956365010204</v>
          </cell>
          <cell r="G569">
            <v>3.80048071020772</v>
          </cell>
          <cell r="H569">
            <v>1.1500906481761304</v>
          </cell>
          <cell r="I569">
            <v>0.69557557811941473</v>
          </cell>
        </row>
        <row r="570">
          <cell r="B570" t="str">
            <v>HPLNUC</v>
          </cell>
          <cell r="C570" t="str">
            <v>VAR_cap</v>
          </cell>
          <cell r="D570" t="str">
            <v>-</v>
          </cell>
          <cell r="E570">
            <v>0.120558721922211</v>
          </cell>
          <cell r="F570">
            <v>0.120558721922211</v>
          </cell>
          <cell r="G570">
            <v>0.120558721922211</v>
          </cell>
          <cell r="H570">
            <v>0.120558721922211</v>
          </cell>
          <cell r="I570">
            <v>0.120558721922211</v>
          </cell>
          <cell r="J570">
            <v>0.120558721922211</v>
          </cell>
          <cell r="K570">
            <v>0.120558721922211</v>
          </cell>
          <cell r="L570">
            <v>0.120558721922211</v>
          </cell>
          <cell r="M570">
            <v>8.85558611937695E-2</v>
          </cell>
        </row>
        <row r="571">
          <cell r="B571" t="str">
            <v>ITOT-CHPWODCCS</v>
          </cell>
          <cell r="C571" t="str">
            <v>VAR_fin</v>
          </cell>
          <cell r="D571" t="str">
            <v>IWOD</v>
          </cell>
          <cell r="J571">
            <v>6.5503113049648269E-4</v>
          </cell>
          <cell r="K571">
            <v>7.4713175958926524E-4</v>
          </cell>
          <cell r="L571">
            <v>1.627159084023168E-3</v>
          </cell>
          <cell r="M571">
            <v>1.0044392543057926E-3</v>
          </cell>
          <cell r="N571">
            <v>1.8710852185968975E-3</v>
          </cell>
          <cell r="O571">
            <v>1.5778490854239232E-3</v>
          </cell>
          <cell r="P571">
            <v>3.6889047073187741E-3</v>
          </cell>
        </row>
        <row r="572">
          <cell r="B572" t="str">
            <v>SUP_WODBIO</v>
          </cell>
          <cell r="C572" t="str">
            <v>VAR_fout</v>
          </cell>
          <cell r="D572" t="str">
            <v>ELC35</v>
          </cell>
          <cell r="F572">
            <v>3.7080080126934461E-6</v>
          </cell>
          <cell r="G572">
            <v>8.7222988241560077E-6</v>
          </cell>
          <cell r="H572">
            <v>1.8175552727750635E-5</v>
          </cell>
          <cell r="I572">
            <v>2.6823485104559408E-5</v>
          </cell>
          <cell r="J572">
            <v>2.8453861112306545E-5</v>
          </cell>
          <cell r="K572">
            <v>2.9692263460365347E-5</v>
          </cell>
          <cell r="L572">
            <v>3.7598534204179212E-5</v>
          </cell>
          <cell r="M572">
            <v>3.8241291556372275E-5</v>
          </cell>
          <cell r="N572">
            <v>4.5057920138382648E-5</v>
          </cell>
          <cell r="O572">
            <v>4.7357142125457183E-5</v>
          </cell>
          <cell r="P572">
            <v>8.459316162326098E-5</v>
          </cell>
        </row>
        <row r="573">
          <cell r="B573" t="str">
            <v>SUP_WODBIO</v>
          </cell>
          <cell r="C573" t="str">
            <v>VAR_fout</v>
          </cell>
          <cell r="D573" t="str">
            <v>BIO</v>
          </cell>
          <cell r="F573">
            <v>9.2700200317336073E-5</v>
          </cell>
          <cell r="G573">
            <v>2.1805747060389978E-4</v>
          </cell>
          <cell r="H573">
            <v>4.5438881819376487E-4</v>
          </cell>
          <cell r="I573">
            <v>6.7058712761398442E-4</v>
          </cell>
          <cell r="J573">
            <v>7.1134652780766256E-4</v>
          </cell>
          <cell r="K573">
            <v>7.4230658650913193E-4</v>
          </cell>
          <cell r="L573">
            <v>9.3996335510447852E-4</v>
          </cell>
          <cell r="M573">
            <v>9.560322889093049E-4</v>
          </cell>
          <cell r="N573">
            <v>1.126448003459564E-3</v>
          </cell>
          <cell r="O573">
            <v>1.1839285531364278E-3</v>
          </cell>
          <cell r="P573">
            <v>2.1148290405815203E-3</v>
          </cell>
        </row>
        <row r="574">
          <cell r="B574" t="str">
            <v>SUP_WODBIO</v>
          </cell>
          <cell r="C574" t="str">
            <v>VAR_fout</v>
          </cell>
          <cell r="D574" t="str">
            <v>LTH</v>
          </cell>
          <cell r="F574">
            <v>1.1124024038080327E-5</v>
          </cell>
          <cell r="G574">
            <v>2.6166896472467969E-5</v>
          </cell>
          <cell r="H574">
            <v>5.4526658183251817E-5</v>
          </cell>
          <cell r="I574">
            <v>8.0470455313678166E-5</v>
          </cell>
          <cell r="J574">
            <v>8.5361583336919511E-5</v>
          </cell>
          <cell r="K574">
            <v>8.9076790381095885E-5</v>
          </cell>
          <cell r="L574">
            <v>1.1279560261253758E-4</v>
          </cell>
          <cell r="M574">
            <v>1.147238746691166E-4</v>
          </cell>
          <cell r="N574">
            <v>1.3517376041514778E-4</v>
          </cell>
          <cell r="O574">
            <v>1.4207142637637148E-4</v>
          </cell>
          <cell r="P574">
            <v>2.5377948486978271E-4</v>
          </cell>
        </row>
        <row r="575">
          <cell r="B575" t="str">
            <v>SUP_WODBIO</v>
          </cell>
          <cell r="C575" t="str">
            <v>VAR_fin</v>
          </cell>
          <cell r="D575" t="str">
            <v>CWOD</v>
          </cell>
          <cell r="F575">
            <v>1.2514527042840375E-4</v>
          </cell>
          <cell r="G575">
            <v>2.9437758531526486E-4</v>
          </cell>
          <cell r="H575">
            <v>6.1342490456158319E-4</v>
          </cell>
          <cell r="I575">
            <v>9.0529262227887907E-4</v>
          </cell>
          <cell r="J575">
            <v>9.6031781254034471E-4</v>
          </cell>
          <cell r="K575">
            <v>1.0021138917873285E-3</v>
          </cell>
          <cell r="L575">
            <v>1.2689505293910469E-3</v>
          </cell>
          <cell r="M575">
            <v>1.2906435900275606E-3</v>
          </cell>
          <cell r="N575">
            <v>1.520704804670414E-3</v>
          </cell>
          <cell r="O575">
            <v>1.5983035467341798E-3</v>
          </cell>
          <cell r="P575">
            <v>2.8550192047850555E-3</v>
          </cell>
        </row>
        <row r="576">
          <cell r="B576" t="str">
            <v>SUP_WODBIO</v>
          </cell>
          <cell r="C576" t="str">
            <v>VAR_ncap</v>
          </cell>
          <cell r="D576" t="str">
            <v>-</v>
          </cell>
          <cell r="E576">
            <v>1.36672707307128E-6</v>
          </cell>
          <cell r="F576">
            <v>3.3957582077308601E-5</v>
          </cell>
          <cell r="G576">
            <v>2.4715023503371299E-6</v>
          </cell>
          <cell r="H576">
            <v>9.1294498421444502E-7</v>
          </cell>
          <cell r="I576">
            <v>2.7202149820967001E-5</v>
          </cell>
          <cell r="J576">
            <v>8.8690212461424603E-6</v>
          </cell>
          <cell r="K576">
            <v>2.2051399798042101E-5</v>
          </cell>
          <cell r="L576">
            <v>3.4565441263309202E-5</v>
          </cell>
          <cell r="M576">
            <v>2.7182788377081501E-6</v>
          </cell>
          <cell r="N576">
            <v>5.0159605488694697E-5</v>
          </cell>
          <cell r="O576">
            <v>7.6930971352550996E-6</v>
          </cell>
          <cell r="P576">
            <v>1.3623644496762899E-4</v>
          </cell>
        </row>
        <row r="577">
          <cell r="B577" t="str">
            <v>SUP_WODBIO</v>
          </cell>
          <cell r="C577" t="str">
            <v>VAR_cap</v>
          </cell>
          <cell r="D577" t="str">
            <v>-</v>
          </cell>
          <cell r="E577">
            <v>1.36672707307128E-6</v>
          </cell>
          <cell r="F577">
            <v>3.5256324169046257E-5</v>
          </cell>
          <cell r="G577">
            <v>3.7540988397705427E-5</v>
          </cell>
          <cell r="H577">
            <v>3.8083533955287077E-5</v>
          </cell>
          <cell r="I577">
            <v>6.454535797943494E-5</v>
          </cell>
          <cell r="J577">
            <v>5.9051153794165738E-5</v>
          </cell>
          <cell r="K577">
            <v>5.8164309238913143E-5</v>
          </cell>
          <cell r="L577">
            <v>9.1462139222326429E-5</v>
          </cell>
          <cell r="M577">
            <v>7.3344488975640354E-5</v>
          </cell>
          <cell r="N577">
            <v>1.0776839553515037E-4</v>
          </cell>
          <cell r="O577">
            <v>9.344607226313974E-5</v>
          </cell>
          <cell r="P577">
            <v>1.9503180291092828E-4</v>
          </cell>
        </row>
        <row r="578">
          <cell r="B578" t="str">
            <v>D-RLFO</v>
          </cell>
          <cell r="C578" t="str">
            <v>VAR_fout</v>
          </cell>
          <cell r="D578" t="str">
            <v>CO2</v>
          </cell>
          <cell r="E578">
            <v>4514.4819235250397</v>
          </cell>
          <cell r="F578">
            <v>3846.5247986683798</v>
          </cell>
          <cell r="G578">
            <v>3354.5241345456702</v>
          </cell>
          <cell r="H578">
            <v>3426.7936001254602</v>
          </cell>
          <cell r="I578">
            <v>2754.09157570449</v>
          </cell>
          <cell r="J578">
            <v>2520.6152979091498</v>
          </cell>
          <cell r="K578">
            <v>2434.1874348471702</v>
          </cell>
          <cell r="L578">
            <v>2106.2928991428898</v>
          </cell>
          <cell r="M578">
            <v>1954.7920496229101</v>
          </cell>
          <cell r="N578">
            <v>1666.8963334775499</v>
          </cell>
          <cell r="O578">
            <v>1243.9333182411201</v>
          </cell>
          <cell r="P578">
            <v>473.244041885684</v>
          </cell>
        </row>
        <row r="579">
          <cell r="B579" t="str">
            <v>D-RLFO</v>
          </cell>
          <cell r="C579" t="str">
            <v>VAR_fout</v>
          </cell>
          <cell r="D579" t="str">
            <v>RLFO</v>
          </cell>
          <cell r="E579">
            <v>60.231815661406415</v>
          </cell>
          <cell r="F579">
            <v>51.319991204996775</v>
          </cell>
          <cell r="G579">
            <v>44.755907901278867</v>
          </cell>
          <cell r="H579">
            <v>45.720306321207701</v>
          </cell>
          <cell r="I579">
            <v>36.745546094821208</v>
          </cell>
          <cell r="J579">
            <v>33.630189355320717</v>
          </cell>
          <cell r="K579">
            <v>32.477053498311868</v>
          </cell>
          <cell r="L579">
            <v>28.102660871522307</v>
          </cell>
          <cell r="M579">
            <v>26.081042927998954</v>
          </cell>
          <cell r="N579">
            <v>22.240337760265493</v>
          </cell>
          <cell r="O579">
            <v>16.597024227524294</v>
          </cell>
          <cell r="P579">
            <v>6.3152840972603421</v>
          </cell>
        </row>
        <row r="580">
          <cell r="B580" t="str">
            <v>D-RLFO</v>
          </cell>
          <cell r="C580" t="str">
            <v>VAR_fin</v>
          </cell>
          <cell r="D580" t="str">
            <v>LFO</v>
          </cell>
          <cell r="E580">
            <v>61.254842924356026</v>
          </cell>
          <cell r="F580">
            <v>52.191652627793474</v>
          </cell>
          <cell r="G580">
            <v>45.515931269276344</v>
          </cell>
          <cell r="H580">
            <v>46.496521032909953</v>
          </cell>
          <cell r="I580">
            <v>37.368949466818123</v>
          </cell>
          <cell r="J580">
            <v>34.201021681263867</v>
          </cell>
          <cell r="K580">
            <v>33.028323403625159</v>
          </cell>
          <cell r="L580">
            <v>28.579279499903539</v>
          </cell>
          <cell r="M580">
            <v>26.52363703694585</v>
          </cell>
          <cell r="N580">
            <v>22.61731795763302</v>
          </cell>
          <cell r="O580">
            <v>16.878335389974499</v>
          </cell>
          <cell r="P580">
            <v>6.4212217352195937</v>
          </cell>
        </row>
        <row r="581">
          <cell r="B581" t="str">
            <v>D-RLFO</v>
          </cell>
          <cell r="C581" t="str">
            <v>VAR_fin</v>
          </cell>
          <cell r="D581" t="str">
            <v>BDS</v>
          </cell>
          <cell r="G581">
            <v>1.4820221219982756E-4</v>
          </cell>
          <cell r="H581">
            <v>3.3700475171354532E-4</v>
          </cell>
          <cell r="I581">
            <v>7.1354601230055588E-4</v>
          </cell>
          <cell r="J581">
            <v>3.7078641293438602E-4</v>
          </cell>
          <cell r="K581">
            <v>3.4738222482543765E-4</v>
          </cell>
          <cell r="L581">
            <v>7.0033556259815357E-4</v>
          </cell>
          <cell r="M581">
            <v>3.8801394541903748E-4</v>
          </cell>
          <cell r="N581">
            <v>7.6819393779644436E-4</v>
          </cell>
          <cell r="O581">
            <v>5.8649825918739287E-4</v>
          </cell>
          <cell r="P581">
            <v>1.3263958984647628E-3</v>
          </cell>
        </row>
        <row r="582">
          <cell r="B582" t="str">
            <v>ENUC_SMR_BMGL_III</v>
          </cell>
          <cell r="C582" t="str">
            <v>VAR_fout</v>
          </cell>
          <cell r="D582" t="str">
            <v>LTH</v>
          </cell>
          <cell r="M582">
            <v>0.189704440396468</v>
          </cell>
          <cell r="N582">
            <v>0.27461074852261441</v>
          </cell>
          <cell r="O582">
            <v>0.32321663561678576</v>
          </cell>
          <cell r="P582">
            <v>0.3237511716776626</v>
          </cell>
        </row>
        <row r="583">
          <cell r="B583" t="str">
            <v>ENUC_SMR_BMGL_III</v>
          </cell>
          <cell r="C583" t="str">
            <v>VAR_fout</v>
          </cell>
          <cell r="D583" t="str">
            <v>ELC</v>
          </cell>
          <cell r="M583">
            <v>0.2771512080721793</v>
          </cell>
          <cell r="N583">
            <v>0.62264749178728207</v>
          </cell>
          <cell r="O583">
            <v>0.72269183091238243</v>
          </cell>
          <cell r="P583">
            <v>0.8746459232770617</v>
          </cell>
        </row>
        <row r="584">
          <cell r="B584" t="str">
            <v>ENUC_SMR_BMGL_III</v>
          </cell>
          <cell r="C584" t="str">
            <v>VAR_fin</v>
          </cell>
          <cell r="D584" t="str">
            <v>URN</v>
          </cell>
          <cell r="M584">
            <v>0.92019693613512377</v>
          </cell>
          <cell r="N584">
            <v>1.9999193009335479</v>
          </cell>
          <cell r="O584">
            <v>2.3232508604327129</v>
          </cell>
          <cell r="P584">
            <v>2.7817622369533019</v>
          </cell>
        </row>
        <row r="585">
          <cell r="B585" t="str">
            <v>ENUC_SMR_BMGL_III</v>
          </cell>
          <cell r="C585" t="str">
            <v>VAR_ncap</v>
          </cell>
          <cell r="D585" t="str">
            <v>-</v>
          </cell>
          <cell r="M585">
            <v>2.4605272052283401E-2</v>
          </cell>
          <cell r="N585">
            <v>1.66407003241774E-5</v>
          </cell>
          <cell r="O585">
            <v>9.8214930990627308E-3</v>
          </cell>
        </row>
        <row r="586">
          <cell r="B586" t="str">
            <v>ENUC_SMR_BMGL_III</v>
          </cell>
          <cell r="C586" t="str">
            <v>VAR_cap</v>
          </cell>
          <cell r="D586" t="str">
            <v>-</v>
          </cell>
          <cell r="M586">
            <v>1.00268022678705E-2</v>
          </cell>
          <cell r="N586">
            <v>2.4605272052283401E-2</v>
          </cell>
          <cell r="O586">
            <v>2.77354605246318E-2</v>
          </cell>
          <cell r="P586">
            <v>3.44434058516703E-2</v>
          </cell>
        </row>
        <row r="587">
          <cell r="B587" t="str">
            <v>G-INTC-EXP00-IT</v>
          </cell>
          <cell r="C587" t="str">
            <v>VAR_fout</v>
          </cell>
          <cell r="D587" t="str">
            <v>ELC_E-IT</v>
          </cell>
          <cell r="E587">
            <v>71.694107738016271</v>
          </cell>
          <cell r="F587">
            <v>35.806594022699528</v>
          </cell>
          <cell r="G587">
            <v>64.431021551546195</v>
          </cell>
          <cell r="H587">
            <v>80.311872088919912</v>
          </cell>
          <cell r="I587">
            <v>64.445392771112694</v>
          </cell>
          <cell r="J587">
            <v>42.964338972814822</v>
          </cell>
          <cell r="K587">
            <v>24.94602315564547</v>
          </cell>
          <cell r="L587">
            <v>28.178512215349777</v>
          </cell>
          <cell r="M587">
            <v>55.363122752884912</v>
          </cell>
          <cell r="N587">
            <v>68.145988768535602</v>
          </cell>
          <cell r="O587">
            <v>68.282740418423401</v>
          </cell>
          <cell r="P587">
            <v>64.937629482789077</v>
          </cell>
        </row>
        <row r="588">
          <cell r="B588" t="str">
            <v>G-INTC-EXP00-IT</v>
          </cell>
          <cell r="C588" t="str">
            <v>VAR_fin</v>
          </cell>
          <cell r="D588" t="str">
            <v>ELC</v>
          </cell>
          <cell r="E588">
            <v>71.694107738016271</v>
          </cell>
          <cell r="F588">
            <v>35.806594022699528</v>
          </cell>
          <cell r="G588">
            <v>64.431021551546195</v>
          </cell>
          <cell r="H588">
            <v>80.311872088919912</v>
          </cell>
          <cell r="I588">
            <v>64.445392771112694</v>
          </cell>
          <cell r="J588">
            <v>42.964338972814822</v>
          </cell>
          <cell r="K588">
            <v>24.94602315564547</v>
          </cell>
          <cell r="L588">
            <v>28.178512215349777</v>
          </cell>
          <cell r="M588">
            <v>55.363122752884912</v>
          </cell>
          <cell r="N588">
            <v>68.145988768535602</v>
          </cell>
          <cell r="O588">
            <v>68.282740418423401</v>
          </cell>
          <cell r="P588">
            <v>64.937629482789077</v>
          </cell>
        </row>
        <row r="589">
          <cell r="B589" t="str">
            <v>G-INTC-EXP00-IT</v>
          </cell>
          <cell r="C589" t="str">
            <v>VAR_ncap</v>
          </cell>
          <cell r="D589" t="str">
            <v>-</v>
          </cell>
          <cell r="E589">
            <v>2.0219735706353901</v>
          </cell>
          <cell r="F589">
            <v>2.1798248405191399E-5</v>
          </cell>
          <cell r="G589">
            <v>8.7593013181028104E-6</v>
          </cell>
          <cell r="H589">
            <v>8.6930986952437294E-6</v>
          </cell>
          <cell r="I589">
            <v>2.74267833473774E-5</v>
          </cell>
          <cell r="J589">
            <v>6.5368458187660403E-6</v>
          </cell>
          <cell r="K589">
            <v>4.11678328900725</v>
          </cell>
          <cell r="L589">
            <v>2.8034586231321801</v>
          </cell>
          <cell r="M589">
            <v>1.32932013992981</v>
          </cell>
          <cell r="N589">
            <v>1.1652250998493501</v>
          </cell>
        </row>
        <row r="590">
          <cell r="B590" t="str">
            <v>G-INTC-EXP00-IT</v>
          </cell>
          <cell r="C590" t="str">
            <v>VAR_cap</v>
          </cell>
          <cell r="D590" t="str">
            <v>-</v>
          </cell>
          <cell r="E590">
            <v>3.7499980321402373</v>
          </cell>
          <cell r="F590">
            <v>3.7499964785088342</v>
          </cell>
          <cell r="G590">
            <v>3.7499967211315739</v>
          </cell>
          <cell r="H590">
            <v>4.8624734937859078</v>
          </cell>
          <cell r="I590">
            <v>5.7719983479528771</v>
          </cell>
          <cell r="J590">
            <v>5.7719997877632494</v>
          </cell>
          <cell r="K590">
            <v>5.7720196831154054</v>
          </cell>
          <cell r="L590">
            <v>5.7719995360083001</v>
          </cell>
          <cell r="M590">
            <v>9.2562159581315768</v>
          </cell>
          <cell r="N590">
            <v>10.234871087587718</v>
          </cell>
          <cell r="O590">
            <v>10.271562648789054</v>
          </cell>
          <cell r="P590">
            <v>10.105498864243144</v>
          </cell>
        </row>
        <row r="591">
          <cell r="B591" t="str">
            <v>EWOD-CCS</v>
          </cell>
          <cell r="C591" t="str">
            <v>VAR_fin</v>
          </cell>
          <cell r="D591" t="str">
            <v>EWOD</v>
          </cell>
          <cell r="J591">
            <v>6.4866518197167859E-4</v>
          </cell>
          <cell r="K591">
            <v>7.5155522919654802E-4</v>
          </cell>
          <cell r="L591">
            <v>1.63717756219459E-3</v>
          </cell>
          <cell r="M591">
            <v>1.0107781539351224E-3</v>
          </cell>
          <cell r="N591">
            <v>1.8914071442774987E-3</v>
          </cell>
          <cell r="O591">
            <v>1.5978748864985774E-3</v>
          </cell>
          <cell r="P591">
            <v>3.7291633370461971E-3</v>
          </cell>
        </row>
        <row r="592">
          <cell r="B592" t="str">
            <v>EOIL-ENG</v>
          </cell>
          <cell r="C592" t="str">
            <v>VAR_fout</v>
          </cell>
          <cell r="D592" t="str">
            <v>ELC35</v>
          </cell>
          <cell r="E592">
            <v>3.9601266796066383E-2</v>
          </cell>
          <cell r="F592">
            <v>6.0175038975959645E-5</v>
          </cell>
          <cell r="G592">
            <v>5.7746043853642267E-3</v>
          </cell>
          <cell r="H592">
            <v>2.68757254575015E-3</v>
          </cell>
          <cell r="I592">
            <v>3.1411329749942577E-3</v>
          </cell>
          <cell r="J592">
            <v>4.337762765016199E-3</v>
          </cell>
          <cell r="K592">
            <v>1.3496837601918806E-2</v>
          </cell>
          <cell r="L592">
            <v>2.4737227543322041E-2</v>
          </cell>
          <cell r="M592">
            <v>1.1299373498624218E-2</v>
          </cell>
          <cell r="N592">
            <v>2.3057629460306796E-2</v>
          </cell>
          <cell r="O592">
            <v>1.9757941969436817E-2</v>
          </cell>
          <cell r="P592">
            <v>3.230601072684354E-2</v>
          </cell>
        </row>
        <row r="593">
          <cell r="B593" t="str">
            <v>EOIL-ENG</v>
          </cell>
          <cell r="C593" t="str">
            <v>VAR_fout</v>
          </cell>
          <cell r="D593" t="str">
            <v>CO2_E</v>
          </cell>
          <cell r="E593">
            <v>9.2192577705205405</v>
          </cell>
          <cell r="F593">
            <v>2.6972940011573E-2</v>
          </cell>
          <cell r="G593">
            <v>1.43874343005578</v>
          </cell>
          <cell r="H593">
            <v>0.64569733561629405</v>
          </cell>
          <cell r="I593">
            <v>0.76838584936594101</v>
          </cell>
          <cell r="J593">
            <v>1.0179912460913501</v>
          </cell>
          <cell r="K593">
            <v>3.0700141031221402</v>
          </cell>
          <cell r="L593">
            <v>5.63396842839584</v>
          </cell>
          <cell r="M593">
            <v>2.5607838303283499</v>
          </cell>
          <cell r="N593">
            <v>5.2059103865087204</v>
          </cell>
          <cell r="O593">
            <v>4.49758706567542</v>
          </cell>
          <cell r="P593">
            <v>7.39477016817475</v>
          </cell>
        </row>
        <row r="594">
          <cell r="B594" t="str">
            <v>EOIL-ENG</v>
          </cell>
          <cell r="C594" t="str">
            <v>VAR_fin</v>
          </cell>
          <cell r="D594" t="str">
            <v>ELFO</v>
          </cell>
          <cell r="E594">
            <v>0.12509169295143194</v>
          </cell>
          <cell r="F594">
            <v>3.6598290382052905E-4</v>
          </cell>
          <cell r="G594">
            <v>1.9521620489223606E-2</v>
          </cell>
          <cell r="H594">
            <v>8.7611578781044003E-3</v>
          </cell>
          <cell r="I594">
            <v>1.0425859557204088E-2</v>
          </cell>
          <cell r="J594">
            <v>1.3812635632175723E-2</v>
          </cell>
          <cell r="K594">
            <v>4.1655550924316678E-2</v>
          </cell>
          <cell r="L594">
            <v>7.644461910984858E-2</v>
          </cell>
          <cell r="M594">
            <v>3.4746049258186563E-2</v>
          </cell>
          <cell r="N594">
            <v>7.0636504565925518E-2</v>
          </cell>
          <cell r="O594">
            <v>6.1025604690304165E-2</v>
          </cell>
          <cell r="P594">
            <v>0.10033609454782552</v>
          </cell>
        </row>
        <row r="595">
          <cell r="B595" t="str">
            <v>EOIL-ENG</v>
          </cell>
          <cell r="C595" t="str">
            <v>VAR_ncap</v>
          </cell>
          <cell r="D595" t="str">
            <v>-</v>
          </cell>
          <cell r="F595">
            <v>6.8011536490389602E-6</v>
          </cell>
          <cell r="G595">
            <v>1.12047599215752E-4</v>
          </cell>
          <cell r="H595">
            <v>2.6396090318748198E-2</v>
          </cell>
          <cell r="I595">
            <v>2.54894699046469E-2</v>
          </cell>
          <cell r="J595">
            <v>5.7714516386529497E-4</v>
          </cell>
          <cell r="K595">
            <v>8.9764950876678506E-5</v>
          </cell>
          <cell r="L595">
            <v>1.13501771434953E-4</v>
          </cell>
          <cell r="M595">
            <v>4.4646822634391799E-2</v>
          </cell>
          <cell r="N595">
            <v>1.6451820546631999E-2</v>
          </cell>
          <cell r="O595">
            <v>7.4845426361345602E-3</v>
          </cell>
          <cell r="P595">
            <v>3.61536234131216E-3</v>
          </cell>
        </row>
        <row r="596">
          <cell r="B596" t="str">
            <v>EOIL-ENG</v>
          </cell>
          <cell r="C596" t="str">
            <v>VAR_cap</v>
          </cell>
          <cell r="D596" t="str">
            <v>-</v>
          </cell>
          <cell r="E596">
            <v>2.1829277697989403E-2</v>
          </cell>
          <cell r="F596">
            <v>2.1665705508471543E-2</v>
          </cell>
          <cell r="G596">
            <v>1.2118237800925788E-2</v>
          </cell>
          <cell r="H596">
            <v>3.3510680474318252E-2</v>
          </cell>
          <cell r="I596">
            <v>5.8996403922520993E-2</v>
          </cell>
          <cell r="J596">
            <v>5.9566209248132732E-2</v>
          </cell>
          <cell r="K596">
            <v>5.3889312475053609E-2</v>
          </cell>
          <cell r="L596">
            <v>5.2639070645130487E-2</v>
          </cell>
          <cell r="M596">
            <v>7.0903217195917842E-2</v>
          </cell>
          <cell r="N596">
            <v>6.186197758681964E-2</v>
          </cell>
          <cell r="O596">
            <v>6.8755466419959194E-2</v>
          </cell>
          <cell r="P596">
            <v>7.2292239698093966E-2</v>
          </cell>
        </row>
        <row r="597">
          <cell r="B597" t="str">
            <v>D-SWOD</v>
          </cell>
          <cell r="C597" t="str">
            <v>VAR_fout</v>
          </cell>
          <cell r="D597" t="str">
            <v>SWOD</v>
          </cell>
          <cell r="E597">
            <v>8.5743681177183326</v>
          </cell>
          <cell r="F597">
            <v>9.3209938433539747</v>
          </cell>
          <cell r="G597">
            <v>9.1931641694181305</v>
          </cell>
          <cell r="H597">
            <v>7.8366820002474302</v>
          </cell>
          <cell r="I597">
            <v>5.1182554673688747</v>
          </cell>
          <cell r="J597">
            <v>3.2472510340002723</v>
          </cell>
          <cell r="K597">
            <v>2.0148129297942838</v>
          </cell>
          <cell r="L597">
            <v>0.67945670291911975</v>
          </cell>
          <cell r="M597">
            <v>0.64626417737918351</v>
          </cell>
          <cell r="N597">
            <v>0.64412298033635551</v>
          </cell>
          <cell r="O597">
            <v>0.62900228620835963</v>
          </cell>
          <cell r="P597">
            <v>0.64326016393045171</v>
          </cell>
        </row>
        <row r="598">
          <cell r="B598" t="str">
            <v>D-SWOD</v>
          </cell>
          <cell r="C598" t="str">
            <v>VAR_fin</v>
          </cell>
          <cell r="D598" t="str">
            <v>WOD</v>
          </cell>
          <cell r="E598">
            <v>8.5743681177183326</v>
          </cell>
          <cell r="F598">
            <v>9.3209938433539747</v>
          </cell>
          <cell r="G598">
            <v>9.1931641694181305</v>
          </cell>
          <cell r="H598">
            <v>7.8366820002474302</v>
          </cell>
          <cell r="I598">
            <v>5.1182554673688747</v>
          </cell>
          <cell r="J598">
            <v>3.2472510340002723</v>
          </cell>
          <cell r="K598">
            <v>2.0148129297942838</v>
          </cell>
          <cell r="L598">
            <v>0.67945670291911975</v>
          </cell>
          <cell r="M598">
            <v>0.64626417737918351</v>
          </cell>
          <cell r="N598">
            <v>0.64412298033635551</v>
          </cell>
          <cell r="O598">
            <v>0.62900228620835963</v>
          </cell>
          <cell r="P598">
            <v>0.64326016393045171</v>
          </cell>
        </row>
        <row r="599">
          <cell r="B599" t="str">
            <v>SCOM-CHPWOD</v>
          </cell>
          <cell r="C599" t="str">
            <v>VAR_fout</v>
          </cell>
          <cell r="D599" t="str">
            <v>SCOM_KEV_WOD_ELC_CHP</v>
          </cell>
          <cell r="H599">
            <v>5.834569798090548E-3</v>
          </cell>
          <cell r="I599">
            <v>4.4443620114431922E-3</v>
          </cell>
          <cell r="J599">
            <v>3.7638043118651352E-3</v>
          </cell>
          <cell r="K599">
            <v>4.929087626283012E-3</v>
          </cell>
          <cell r="L599">
            <v>8.1243542103021284E-3</v>
          </cell>
          <cell r="M599">
            <v>7.9467567473423036E-3</v>
          </cell>
          <cell r="N599">
            <v>1.1933521415130443E-2</v>
          </cell>
          <cell r="O599">
            <v>1.1249320069530824E-2</v>
          </cell>
          <cell r="P599">
            <v>2.4570615568170692E-2</v>
          </cell>
        </row>
        <row r="600">
          <cell r="B600" t="str">
            <v>SCOM-CHPWOD</v>
          </cell>
          <cell r="C600" t="str">
            <v>VAR_fout</v>
          </cell>
          <cell r="D600" t="str">
            <v>SCOM_LTH_CHPWOD</v>
          </cell>
          <cell r="H600">
            <v>9.3246251742992552E-3</v>
          </cell>
          <cell r="I600">
            <v>6.9497605708447197E-3</v>
          </cell>
          <cell r="J600">
            <v>5.7559176085911455E-3</v>
          </cell>
          <cell r="K600">
            <v>7.3884014452764183E-3</v>
          </cell>
          <cell r="L600">
            <v>1.1931394576090246E-2</v>
          </cell>
          <cell r="M600">
            <v>1.1670575641878912E-2</v>
          </cell>
          <cell r="N600">
            <v>1.752552252160474E-2</v>
          </cell>
          <cell r="O600">
            <v>1.6520707121817108E-2</v>
          </cell>
          <cell r="P600">
            <v>3.6084309193403351E-2</v>
          </cell>
        </row>
        <row r="601">
          <cell r="B601" t="str">
            <v>SCOM-CHPWOD</v>
          </cell>
          <cell r="C601" t="str">
            <v>VAR_fin</v>
          </cell>
          <cell r="D601" t="str">
            <v>SWOD</v>
          </cell>
          <cell r="H601">
            <v>1.8347044418867132E-2</v>
          </cell>
          <cell r="I601">
            <v>1.4355516349543566E-2</v>
          </cell>
          <cell r="J601">
            <v>1.2077612962999307E-2</v>
          </cell>
          <cell r="K601">
            <v>1.5238869063293586E-2</v>
          </cell>
          <cell r="L601">
            <v>2.538258408753586E-2</v>
          </cell>
          <cell r="M601">
            <v>2.3803862263211337E-2</v>
          </cell>
          <cell r="N601">
            <v>3.6225590269016006E-2</v>
          </cell>
          <cell r="O601">
            <v>3.3757953996997984E-2</v>
          </cell>
          <cell r="P601">
            <v>7.4234162980972462E-2</v>
          </cell>
        </row>
        <row r="602">
          <cell r="B602" t="str">
            <v>SCOM-CHPWOD</v>
          </cell>
          <cell r="C602" t="str">
            <v>VAR_ncap</v>
          </cell>
          <cell r="D602" t="str">
            <v>-</v>
          </cell>
          <cell r="H602">
            <v>3.5033116630352E-4</v>
          </cell>
          <cell r="I602">
            <v>5.5418110593912204E-6</v>
          </cell>
          <cell r="J602">
            <v>1.9572476885624399E-5</v>
          </cell>
          <cell r="K602">
            <v>3.16480969553542E-4</v>
          </cell>
          <cell r="L602">
            <v>3.1488486397083398E-4</v>
          </cell>
          <cell r="M602">
            <v>3.5887154299015399E-6</v>
          </cell>
          <cell r="N602">
            <v>5.9882637574997801E-4</v>
          </cell>
          <cell r="O602">
            <v>1.8307499536450599E-4</v>
          </cell>
          <cell r="P602">
            <v>1.0679147557291701E-3</v>
          </cell>
        </row>
        <row r="603">
          <cell r="B603" t="str">
            <v>SCOM-CHPWOD</v>
          </cell>
          <cell r="C603" t="str">
            <v>VAR_cap</v>
          </cell>
          <cell r="D603" t="str">
            <v>-</v>
          </cell>
          <cell r="H603">
            <v>3.5033116630352E-4</v>
          </cell>
          <cell r="I603">
            <v>3.5574842553546182E-4</v>
          </cell>
          <cell r="J603">
            <v>3.0832842376500732E-4</v>
          </cell>
          <cell r="K603">
            <v>3.4121089950010813E-4</v>
          </cell>
          <cell r="L603">
            <v>6.5038255267418443E-4</v>
          </cell>
          <cell r="M603">
            <v>5.950914527733768E-4</v>
          </cell>
          <cell r="N603">
            <v>9.1654513856618159E-4</v>
          </cell>
          <cell r="O603">
            <v>8.3907435849733228E-4</v>
          </cell>
          <cell r="P603">
            <v>1.8489518089345898E-3</v>
          </cell>
        </row>
        <row r="604">
          <cell r="B604" t="str">
            <v>ENUC_BMGL</v>
          </cell>
          <cell r="C604" t="str">
            <v>VAR_fout</v>
          </cell>
          <cell r="D604" t="str">
            <v>ELC</v>
          </cell>
          <cell r="E604">
            <v>32.820799999999707</v>
          </cell>
          <cell r="F604">
            <v>7.7280819645984241E-3</v>
          </cell>
        </row>
        <row r="605">
          <cell r="B605" t="str">
            <v>ENUC_BMGL</v>
          </cell>
          <cell r="C605" t="str">
            <v>VAR_fin</v>
          </cell>
          <cell r="D605" t="str">
            <v>URN</v>
          </cell>
          <cell r="E605">
            <v>98.945499406662094</v>
          </cell>
          <cell r="F605">
            <v>2.3297997898979215E-2</v>
          </cell>
        </row>
        <row r="606">
          <cell r="B606" t="str">
            <v>ENUC_BMGL</v>
          </cell>
          <cell r="C606" t="str">
            <v>VAR_cap</v>
          </cell>
          <cell r="D606" t="str">
            <v>-</v>
          </cell>
          <cell r="E606">
            <v>1.2329999539724126</v>
          </cell>
          <cell r="F606">
            <v>2.8730262570020315E-4</v>
          </cell>
        </row>
        <row r="607">
          <cell r="B607" t="str">
            <v>D-RSH2R</v>
          </cell>
          <cell r="C607" t="str">
            <v>VAR_fout</v>
          </cell>
          <cell r="D607" t="str">
            <v>RSH2</v>
          </cell>
          <cell r="H607">
            <v>4.878199292067046E-4</v>
          </cell>
          <cell r="I607">
            <v>1.0018310020782312E-3</v>
          </cell>
          <cell r="J607">
            <v>1.1479635441953909E-3</v>
          </cell>
          <cell r="K607">
            <v>1.2889178602195027E-3</v>
          </cell>
          <cell r="L607">
            <v>2.2152985310834234E-3</v>
          </cell>
          <cell r="M607">
            <v>1.3110771994942661E-3</v>
          </cell>
          <cell r="N607">
            <v>2.7924701529809079E-3</v>
          </cell>
          <cell r="O607">
            <v>2.8965053743474981E-3</v>
          </cell>
          <cell r="P607">
            <v>8.285473543063443E-3</v>
          </cell>
        </row>
        <row r="608">
          <cell r="B608" t="str">
            <v>D-RSH2R</v>
          </cell>
          <cell r="C608" t="str">
            <v>VAR_fin</v>
          </cell>
          <cell r="D608" t="str">
            <v>H2</v>
          </cell>
          <cell r="H608">
            <v>4.878199292067046E-4</v>
          </cell>
          <cell r="I608">
            <v>1.0018310020782312E-3</v>
          </cell>
          <cell r="J608">
            <v>1.1479635441953909E-3</v>
          </cell>
          <cell r="K608">
            <v>1.2889178602195027E-3</v>
          </cell>
          <cell r="L608">
            <v>2.2152985310834234E-3</v>
          </cell>
          <cell r="M608">
            <v>1.3110771994942661E-3</v>
          </cell>
          <cell r="N608">
            <v>2.7924701529809079E-3</v>
          </cell>
          <cell r="O608">
            <v>2.8965053743474981E-3</v>
          </cell>
          <cell r="P608">
            <v>8.285473543063443E-3</v>
          </cell>
        </row>
        <row r="609">
          <cell r="B609" t="str">
            <v>D-RSH2R</v>
          </cell>
          <cell r="C609" t="str">
            <v>VAR_ncap</v>
          </cell>
          <cell r="D609" t="str">
            <v>-</v>
          </cell>
          <cell r="H609">
            <v>6.8743145028451002E-5</v>
          </cell>
          <cell r="I609">
            <v>8.4841010232523795E-5</v>
          </cell>
          <cell r="J609">
            <v>1.06624738393119E-4</v>
          </cell>
          <cell r="K609">
            <v>1.4166594776072E-4</v>
          </cell>
          <cell r="L609">
            <v>4.5634559207161002E-5</v>
          </cell>
          <cell r="M609">
            <v>5.6765624740018998E-5</v>
          </cell>
          <cell r="N609">
            <v>1.7785589368091999E-4</v>
          </cell>
          <cell r="O609">
            <v>1.79788948899969E-4</v>
          </cell>
          <cell r="P609">
            <v>4.5006855952080201E-4</v>
          </cell>
        </row>
        <row r="610">
          <cell r="B610" t="str">
            <v>D-RSH2R</v>
          </cell>
          <cell r="C610" t="str">
            <v>VAR_cap</v>
          </cell>
          <cell r="D610" t="str">
            <v>-</v>
          </cell>
          <cell r="H610">
            <v>6.8743145028451002E-5</v>
          </cell>
          <cell r="I610">
            <v>1.3702957709175201E-4</v>
          </cell>
          <cell r="J610">
            <v>1.24441090747409E-4</v>
          </cell>
          <cell r="K610">
            <v>1.4166594776072E-4</v>
          </cell>
          <cell r="L610">
            <v>1.87300506967881E-4</v>
          </cell>
          <cell r="M610">
            <v>9.2386024712262597E-5</v>
          </cell>
          <cell r="N610">
            <v>2.2095134124626301E-4</v>
          </cell>
          <cell r="O610">
            <v>2.1129112685205E-4</v>
          </cell>
          <cell r="P610">
            <v>6.2985750842077103E-4</v>
          </cell>
        </row>
        <row r="611">
          <cell r="B611" t="str">
            <v>ENGA-GTOC</v>
          </cell>
          <cell r="C611" t="str">
            <v>VAR_fout</v>
          </cell>
          <cell r="D611" t="str">
            <v>ELC13</v>
          </cell>
          <cell r="I611">
            <v>1.2175340666814111E-2</v>
          </cell>
          <cell r="J611">
            <v>6.1348620430060265E-2</v>
          </cell>
          <cell r="K611">
            <v>0.42611467512989443</v>
          </cell>
          <cell r="L611">
            <v>0.33613089046709566</v>
          </cell>
          <cell r="M611">
            <v>0.32180053588456964</v>
          </cell>
          <cell r="N611">
            <v>7.3385559553197352E-2</v>
          </cell>
          <cell r="O611">
            <v>4.9746414467699868E-2</v>
          </cell>
          <cell r="P611">
            <v>9.4086692727843715E-2</v>
          </cell>
        </row>
        <row r="612">
          <cell r="B612" t="str">
            <v>ENGA-GTOC</v>
          </cell>
          <cell r="C612" t="str">
            <v>VAR_fout</v>
          </cell>
          <cell r="D612" t="str">
            <v>CO2_E</v>
          </cell>
          <cell r="I612">
            <v>1.7292987425794499</v>
          </cell>
          <cell r="J612">
            <v>9.0510590563690005</v>
          </cell>
          <cell r="K612">
            <v>56.764479597396303</v>
          </cell>
          <cell r="L612">
            <v>43.5610579846931</v>
          </cell>
          <cell r="M612">
            <v>41.358098613921499</v>
          </cell>
          <cell r="N612">
            <v>9.5922414004375298</v>
          </cell>
          <cell r="O612">
            <v>6.4627088041948397</v>
          </cell>
          <cell r="P612">
            <v>12.253336031341099</v>
          </cell>
        </row>
        <row r="613">
          <cell r="B613" t="str">
            <v>ENGA-GTOC</v>
          </cell>
          <cell r="C613" t="str">
            <v>VAR_fin</v>
          </cell>
          <cell r="D613" t="str">
            <v>ENGA</v>
          </cell>
          <cell r="I613">
            <v>3.0661325223039878E-2</v>
          </cell>
          <cell r="J613">
            <v>0.16047977050299631</v>
          </cell>
          <cell r="K613">
            <v>1.0064624042091541</v>
          </cell>
          <cell r="L613">
            <v>0.77235918412576232</v>
          </cell>
          <cell r="M613">
            <v>0.73329962081421096</v>
          </cell>
          <cell r="N613">
            <v>0.17007520213541696</v>
          </cell>
          <cell r="O613">
            <v>0.11458703553536952</v>
          </cell>
          <cell r="P613">
            <v>0.21725773105214755</v>
          </cell>
        </row>
        <row r="614">
          <cell r="B614" t="str">
            <v>ENGA-GTOC</v>
          </cell>
          <cell r="C614" t="str">
            <v>VAR_fin</v>
          </cell>
          <cell r="D614" t="str">
            <v>GTC</v>
          </cell>
          <cell r="I614">
            <v>1.6507149517653301E-2</v>
          </cell>
          <cell r="J614">
            <v>6.8549343650145714E-2</v>
          </cell>
          <cell r="K614">
            <v>6.8561524871655885E-2</v>
          </cell>
          <cell r="L614">
            <v>6.8559822471847637E-2</v>
          </cell>
          <cell r="M614">
            <v>6.8519574132988953E-2</v>
          </cell>
          <cell r="N614">
            <v>2.1026339625314625E-2</v>
          </cell>
          <cell r="O614">
            <v>5.598994439166549E-3</v>
          </cell>
          <cell r="P614">
            <v>1.1541856942228323E-2</v>
          </cell>
        </row>
        <row r="615">
          <cell r="B615" t="str">
            <v>ENGA-GTOC</v>
          </cell>
          <cell r="C615" t="str">
            <v>VAR_ncap</v>
          </cell>
          <cell r="D615" t="str">
            <v>-</v>
          </cell>
          <cell r="I615">
            <v>6.8546196810258406E-2</v>
          </cell>
          <cell r="J615">
            <v>1.6016506458023001E-5</v>
          </cell>
          <cell r="K615">
            <v>9.4320040621590095E-6</v>
          </cell>
          <cell r="L615">
            <v>5.1545397837391001E-6</v>
          </cell>
          <cell r="M615">
            <v>6.4997436449459598E-6</v>
          </cell>
          <cell r="N615">
            <v>6.0241230174062998E-5</v>
          </cell>
          <cell r="O615">
            <v>1.14779119377831E-2</v>
          </cell>
        </row>
        <row r="616">
          <cell r="B616" t="str">
            <v>ENGA-GTOC</v>
          </cell>
          <cell r="C616" t="str">
            <v>VAR_cap</v>
          </cell>
          <cell r="D616" t="str">
            <v>-</v>
          </cell>
          <cell r="I616">
            <v>1.6507149517653301E-2</v>
          </cell>
          <cell r="J616">
            <v>6.8549343650145658E-2</v>
          </cell>
          <cell r="K616">
            <v>6.8561524871655843E-2</v>
          </cell>
          <cell r="L616">
            <v>6.8559822471847595E-2</v>
          </cell>
          <cell r="M616">
            <v>6.851957413298887E-2</v>
          </cell>
          <cell r="N616">
            <v>2.10263396253146E-2</v>
          </cell>
          <cell r="O616">
            <v>5.5989944391665481E-3</v>
          </cell>
          <cell r="P616">
            <v>1.1541856942228389E-2</v>
          </cell>
        </row>
        <row r="617">
          <cell r="B617" t="str">
            <v>D-RSH2</v>
          </cell>
          <cell r="C617" t="str">
            <v>VAR_fout</v>
          </cell>
          <cell r="D617" t="str">
            <v>RSH2</v>
          </cell>
          <cell r="H617">
            <v>4.4467406425228995E-4</v>
          </cell>
          <cell r="I617">
            <v>9.0232778354357081E-4</v>
          </cell>
          <cell r="J617">
            <v>1.1045543976985752E-3</v>
          </cell>
          <cell r="K617">
            <v>1.1101879968864676E-3</v>
          </cell>
          <cell r="L617">
            <v>2.5666874570406707E-3</v>
          </cell>
          <cell r="M617">
            <v>2.8966157697602763E-3</v>
          </cell>
          <cell r="N617">
            <v>4.9298794142976325E-3</v>
          </cell>
          <cell r="O617">
            <v>5.835710248149082E-3</v>
          </cell>
          <cell r="P617">
            <v>1.216370559654735E-2</v>
          </cell>
        </row>
        <row r="618">
          <cell r="B618" t="str">
            <v>D-RSH2</v>
          </cell>
          <cell r="C618" t="str">
            <v>VAR_fin</v>
          </cell>
          <cell r="D618" t="str">
            <v>H2</v>
          </cell>
          <cell r="H618">
            <v>4.4806176381546192E-4</v>
          </cell>
          <cell r="I618">
            <v>9.0920206671834679E-4</v>
          </cell>
          <cell r="J618">
            <v>1.1129693216876209E-3</v>
          </cell>
          <cell r="K618">
            <v>1.1186458398200663E-3</v>
          </cell>
          <cell r="L618">
            <v>2.5862414780102498E-3</v>
          </cell>
          <cell r="M618">
            <v>2.9186833126343906E-3</v>
          </cell>
          <cell r="N618">
            <v>4.9674371485594442E-3</v>
          </cell>
          <cell r="O618">
            <v>5.8801689531821563E-3</v>
          </cell>
          <cell r="P618">
            <v>1.2256373425522866E-2</v>
          </cell>
        </row>
        <row r="619">
          <cell r="B619" t="str">
            <v>D-RSH2</v>
          </cell>
          <cell r="C619" t="str">
            <v>VAR_ncap</v>
          </cell>
          <cell r="D619" t="str">
            <v>-</v>
          </cell>
          <cell r="H619">
            <v>8.5242408158126405E-5</v>
          </cell>
          <cell r="I619">
            <v>7.59465169451518E-5</v>
          </cell>
          <cell r="J619">
            <v>8.4169619169907901E-6</v>
          </cell>
          <cell r="K619">
            <v>7.0046433064605403E-6</v>
          </cell>
          <cell r="L619">
            <v>1.4464401944115399E-4</v>
          </cell>
          <cell r="M619">
            <v>2.7007610061179602E-6</v>
          </cell>
          <cell r="N619">
            <v>2.0695977616485401E-4</v>
          </cell>
          <cell r="O619">
            <v>6.7155397552294798E-5</v>
          </cell>
          <cell r="P619">
            <v>6.6414186945628305E-4</v>
          </cell>
        </row>
        <row r="620">
          <cell r="B620" t="str">
            <v>D-RSH2</v>
          </cell>
          <cell r="C620" t="str">
            <v>VAR_cap</v>
          </cell>
          <cell r="D620" t="str">
            <v>-</v>
          </cell>
          <cell r="H620">
            <v>8.5242408158126405E-5</v>
          </cell>
          <cell r="I620">
            <v>1.6118892510327799E-4</v>
          </cell>
          <cell r="J620">
            <v>1.69605887020269E-4</v>
          </cell>
          <cell r="K620">
            <v>1.7661053032672999E-4</v>
          </cell>
          <cell r="L620">
            <v>3.2125454976788398E-4</v>
          </cell>
          <cell r="M620">
            <v>3.2395531077400198E-4</v>
          </cell>
          <cell r="N620">
            <v>5.3091508693885604E-4</v>
          </cell>
          <cell r="O620">
            <v>5.7104747410711401E-4</v>
          </cell>
          <cell r="P620">
            <v>1.1769699457893101E-3</v>
          </cell>
        </row>
        <row r="621">
          <cell r="B621" t="str">
            <v>D-RWOD</v>
          </cell>
          <cell r="C621" t="str">
            <v>VAR_fout</v>
          </cell>
          <cell r="D621" t="str">
            <v>RWOD</v>
          </cell>
          <cell r="E621">
            <v>13.722986489414915</v>
          </cell>
          <cell r="F621">
            <v>13.924185626174138</v>
          </cell>
          <cell r="G621">
            <v>11.220087421572268</v>
          </cell>
          <cell r="H621">
            <v>9.6015346434666178</v>
          </cell>
          <cell r="I621">
            <v>8.936017379572375</v>
          </cell>
          <cell r="J621">
            <v>7.8455357451891095</v>
          </cell>
          <cell r="K621">
            <v>6.7682816384258322</v>
          </cell>
          <cell r="L621">
            <v>5.8070684602608589</v>
          </cell>
          <cell r="M621">
            <v>5.500785058440762</v>
          </cell>
          <cell r="N621">
            <v>4.6876632276694261</v>
          </cell>
          <cell r="O621">
            <v>4.3652462343700735</v>
          </cell>
          <cell r="P621">
            <v>2.8562123285984988</v>
          </cell>
        </row>
        <row r="622">
          <cell r="B622" t="str">
            <v>D-RWOD</v>
          </cell>
          <cell r="C622" t="str">
            <v>VAR_fin</v>
          </cell>
          <cell r="D622" t="str">
            <v>WOD</v>
          </cell>
          <cell r="E622">
            <v>13.722986489414915</v>
          </cell>
          <cell r="F622">
            <v>13.924185626174138</v>
          </cell>
          <cell r="G622">
            <v>11.220087421572268</v>
          </cell>
          <cell r="H622">
            <v>9.6015346434666178</v>
          </cell>
          <cell r="I622">
            <v>8.936017379572375</v>
          </cell>
          <cell r="J622">
            <v>7.8455357451891095</v>
          </cell>
          <cell r="K622">
            <v>6.7682816384258322</v>
          </cell>
          <cell r="L622">
            <v>5.8070684602608589</v>
          </cell>
          <cell r="M622">
            <v>5.500785058440762</v>
          </cell>
          <cell r="N622">
            <v>4.6876632276694261</v>
          </cell>
          <cell r="O622">
            <v>4.3652462343700735</v>
          </cell>
          <cell r="P622">
            <v>2.8562123285984988</v>
          </cell>
        </row>
        <row r="623">
          <cell r="B623" t="str">
            <v>SCOM-CHPGFC</v>
          </cell>
          <cell r="C623" t="str">
            <v>VAR_fout</v>
          </cell>
          <cell r="D623" t="str">
            <v>CO2_S</v>
          </cell>
          <cell r="H623">
            <v>0.22220073711204399</v>
          </cell>
          <cell r="I623">
            <v>0.670904268711216</v>
          </cell>
          <cell r="J623">
            <v>0.64326496948169698</v>
          </cell>
          <cell r="K623">
            <v>0.48943389173674701</v>
          </cell>
          <cell r="L623">
            <v>1.1305333748325499</v>
          </cell>
          <cell r="M623">
            <v>1.12417312499334</v>
          </cell>
          <cell r="N623">
            <v>2.0390764802945598</v>
          </cell>
          <cell r="O623">
            <v>1.5410483391885299</v>
          </cell>
          <cell r="P623">
            <v>3.447811827392</v>
          </cell>
        </row>
        <row r="624">
          <cell r="B624" t="str">
            <v>SCOM-CHPGFC</v>
          </cell>
          <cell r="C624" t="str">
            <v>VAR_fout</v>
          </cell>
          <cell r="D624" t="str">
            <v>SCOM_NKEV_GAS_ELC_CHP</v>
          </cell>
          <cell r="H624">
            <v>2.3638376288515244E-3</v>
          </cell>
          <cell r="I624">
            <v>7.1967567831610901E-3</v>
          </cell>
          <cell r="J624">
            <v>6.9572984287913919E-3</v>
          </cell>
          <cell r="K624">
            <v>5.3369121173421881E-3</v>
          </cell>
          <cell r="L624">
            <v>1.2427849155960676E-2</v>
          </cell>
          <cell r="M624">
            <v>1.235793151588423E-2</v>
          </cell>
          <cell r="N624">
            <v>2.2415379747918886E-2</v>
          </cell>
          <cell r="O624">
            <v>1.6940602310228547E-2</v>
          </cell>
          <cell r="P624">
            <v>3.7901477535160197E-2</v>
          </cell>
        </row>
        <row r="625">
          <cell r="B625" t="str">
            <v>SCOM-CHPGFC</v>
          </cell>
          <cell r="C625" t="str">
            <v>VAR_fout</v>
          </cell>
          <cell r="D625" t="str">
            <v>SCOM_LTH_CHPNGA</v>
          </cell>
          <cell r="H625">
            <v>7.0915128865545836E-4</v>
          </cell>
          <cell r="I625">
            <v>2.1413300920389163E-3</v>
          </cell>
          <cell r="J625">
            <v>2.0529733068564791E-3</v>
          </cell>
          <cell r="K625">
            <v>1.5621263125060294E-3</v>
          </cell>
          <cell r="L625">
            <v>3.6080852388272857E-3</v>
          </cell>
          <cell r="M625">
            <v>3.5877865691276776E-3</v>
          </cell>
          <cell r="N625">
            <v>6.5076908945570925E-3</v>
          </cell>
          <cell r="O625">
            <v>4.9182393803889257E-3</v>
          </cell>
          <cell r="P625">
            <v>1.1003654768272317E-2</v>
          </cell>
        </row>
        <row r="626">
          <cell r="B626" t="str">
            <v>SCOM-CHPGFC</v>
          </cell>
          <cell r="C626" t="str">
            <v>VAR_fin</v>
          </cell>
          <cell r="D626" t="str">
            <v>SNGA</v>
          </cell>
          <cell r="H626">
            <v>3.9397293814192125E-3</v>
          </cell>
          <cell r="I626">
            <v>1.1895465757291061E-2</v>
          </cell>
          <cell r="J626">
            <v>1.1405407260313759E-2</v>
          </cell>
          <cell r="K626">
            <v>8.6779058818572154E-3</v>
          </cell>
          <cell r="L626">
            <v>2.0044917993484949E-2</v>
          </cell>
          <cell r="M626">
            <v>1.9932147606264876E-2</v>
          </cell>
          <cell r="N626">
            <v>3.6153838303094973E-2</v>
          </cell>
          <cell r="O626">
            <v>2.7323552113271837E-2</v>
          </cell>
          <cell r="P626">
            <v>6.1131415379290718E-2</v>
          </cell>
        </row>
        <row r="627">
          <cell r="B627" t="str">
            <v>SCOM-CHPGFC</v>
          </cell>
          <cell r="C627" t="str">
            <v>VAR_ncap</v>
          </cell>
          <cell r="D627" t="str">
            <v>-</v>
          </cell>
          <cell r="H627">
            <v>1.3921937909502601E-4</v>
          </cell>
          <cell r="I627">
            <v>2.8401270261181502E-4</v>
          </cell>
          <cell r="J627">
            <v>1.2402859072117401E-5</v>
          </cell>
          <cell r="K627">
            <v>1.7465194739642201E-5</v>
          </cell>
          <cell r="L627">
            <v>7.0178919540746503E-4</v>
          </cell>
          <cell r="M627">
            <v>8.0986635986842099E-6</v>
          </cell>
          <cell r="N627">
            <v>6.0855340242006695E-4</v>
          </cell>
          <cell r="O627">
            <v>2.58048594119869E-4</v>
          </cell>
          <cell r="P627">
            <v>1.3628567410499E-3</v>
          </cell>
        </row>
        <row r="628">
          <cell r="B628" t="str">
            <v>SCOM-CHPGFC</v>
          </cell>
          <cell r="C628" t="str">
            <v>VAR_cap</v>
          </cell>
          <cell r="D628" t="str">
            <v>-</v>
          </cell>
          <cell r="H628">
            <v>1.3921937909502601E-4</v>
          </cell>
          <cell r="I628">
            <v>4.2318896159769184E-4</v>
          </cell>
          <cell r="J628">
            <v>4.0896502282962666E-4</v>
          </cell>
          <cell r="K628">
            <v>3.1368414514644407E-4</v>
          </cell>
          <cell r="L628">
            <v>7.3123769421776371E-4</v>
          </cell>
          <cell r="M628">
            <v>7.262957794593514E-4</v>
          </cell>
          <cell r="N628">
            <v>1.3178903097432601E-3</v>
          </cell>
          <cell r="O628">
            <v>9.957162054902071E-4</v>
          </cell>
          <cell r="P628">
            <v>2.2287922702388693E-3</v>
          </cell>
        </row>
        <row r="629">
          <cell r="B629" t="str">
            <v>CHPOIL</v>
          </cell>
          <cell r="C629" t="str">
            <v>VAR_fout</v>
          </cell>
          <cell r="D629" t="str">
            <v>ELC35</v>
          </cell>
          <cell r="E629">
            <v>1.801273117259124E-3</v>
          </cell>
          <cell r="F629">
            <v>4.0832857755991924E-5</v>
          </cell>
          <cell r="G629">
            <v>1.6474008948713194E-3</v>
          </cell>
          <cell r="H629">
            <v>1.0978687690804832E-3</v>
          </cell>
          <cell r="I629">
            <v>1.5223511725764307E-3</v>
          </cell>
          <cell r="J629">
            <v>1.6867263249764632E-3</v>
          </cell>
          <cell r="K629">
            <v>1.7691314295019507E-3</v>
          </cell>
          <cell r="L629">
            <v>2.8862833854224365E-3</v>
          </cell>
          <cell r="M629">
            <v>1.9720488014725148E-3</v>
          </cell>
          <cell r="N629">
            <v>2.7775902691841922E-3</v>
          </cell>
          <cell r="O629">
            <v>2.2418537968474273E-3</v>
          </cell>
          <cell r="P629">
            <v>2.7814862166535594E-3</v>
          </cell>
        </row>
        <row r="630">
          <cell r="B630" t="str">
            <v>CHPOIL</v>
          </cell>
          <cell r="C630" t="str">
            <v>VAR_fout</v>
          </cell>
          <cell r="D630" t="str">
            <v>LTH</v>
          </cell>
          <cell r="E630">
            <v>9.2636903173326252E-3</v>
          </cell>
          <cell r="F630">
            <v>2.0999755417367254E-4</v>
          </cell>
          <cell r="G630">
            <v>8.4723474593381958E-3</v>
          </cell>
          <cell r="H630">
            <v>5.6461822409853459E-3</v>
          </cell>
          <cell r="I630">
            <v>7.8292346018216438E-3</v>
          </cell>
          <cell r="J630">
            <v>8.6745925284503738E-3</v>
          </cell>
          <cell r="K630">
            <v>9.0983902088671575E-3</v>
          </cell>
          <cell r="L630">
            <v>1.4843743125029661E-2</v>
          </cell>
          <cell r="M630">
            <v>1.0141965264715797E-2</v>
          </cell>
          <cell r="N630">
            <v>1.4284749955804399E-2</v>
          </cell>
          <cell r="O630">
            <v>1.1529533812358198E-2</v>
          </cell>
          <cell r="P630">
            <v>1.430478625707543E-2</v>
          </cell>
        </row>
        <row r="631">
          <cell r="B631" t="str">
            <v>CHPOIL</v>
          </cell>
          <cell r="C631" t="str">
            <v>VAR_fout</v>
          </cell>
          <cell r="D631" t="str">
            <v>CO2_E</v>
          </cell>
          <cell r="E631">
            <v>1.80863582535991</v>
          </cell>
          <cell r="F631">
            <v>4.1395512065558498E-2</v>
          </cell>
          <cell r="G631">
            <v>1.26641280896326</v>
          </cell>
          <cell r="H631">
            <v>0.77924057066680696</v>
          </cell>
          <cell r="I631">
            <v>1.0766515920913799</v>
          </cell>
          <cell r="J631">
            <v>1.1554343878689399</v>
          </cell>
          <cell r="K631">
            <v>1.22506108821576</v>
          </cell>
          <cell r="L631">
            <v>2.0550814045708599</v>
          </cell>
          <cell r="M631">
            <v>1.40797212207592</v>
          </cell>
          <cell r="N631">
            <v>2.0285310103479501</v>
          </cell>
          <cell r="O631">
            <v>1.6295800817113399</v>
          </cell>
          <cell r="P631">
            <v>2.1356966397881898</v>
          </cell>
        </row>
        <row r="632">
          <cell r="B632" t="str">
            <v>CHPOIL</v>
          </cell>
          <cell r="C632" t="str">
            <v>VAR_fin</v>
          </cell>
          <cell r="D632" t="str">
            <v>ELFO</v>
          </cell>
          <cell r="E632">
            <v>2.4540513234191406E-2</v>
          </cell>
          <cell r="F632">
            <v>5.6167587605913786E-4</v>
          </cell>
          <cell r="G632">
            <v>1.7183348832608605E-2</v>
          </cell>
          <cell r="H632">
            <v>1.057314207146277E-2</v>
          </cell>
          <cell r="I632">
            <v>1.4608569770575043E-2</v>
          </cell>
          <cell r="J632">
            <v>1.5677535791980231E-2</v>
          </cell>
          <cell r="K632">
            <v>1.6622267139969643E-2</v>
          </cell>
          <cell r="L632">
            <v>2.7884415258763326E-2</v>
          </cell>
          <cell r="M632">
            <v>1.9104099349741121E-2</v>
          </cell>
          <cell r="N632">
            <v>2.7524165676362868E-2</v>
          </cell>
          <cell r="O632">
            <v>2.2110991610737363E-2</v>
          </cell>
          <cell r="P632">
            <v>2.8978244773245426E-2</v>
          </cell>
        </row>
        <row r="633">
          <cell r="B633" t="str">
            <v>CHPOIL</v>
          </cell>
          <cell r="C633" t="str">
            <v>VAR_ncap</v>
          </cell>
          <cell r="D633" t="str">
            <v>-</v>
          </cell>
          <cell r="F633">
            <v>4.0897915381910701E-6</v>
          </cell>
          <cell r="G633">
            <v>4.5563345320738996E-6</v>
          </cell>
          <cell r="H633">
            <v>4.4974614497106496E-6</v>
          </cell>
          <cell r="I633">
            <v>2.64779873238774E-5</v>
          </cell>
          <cell r="J633">
            <v>1.5141215425461E-4</v>
          </cell>
          <cell r="K633">
            <v>2.4965331522973702E-4</v>
          </cell>
          <cell r="L633">
            <v>2.41185511416579E-4</v>
          </cell>
          <cell r="M633">
            <v>1.6925429728746898E-5</v>
          </cell>
          <cell r="N633">
            <v>3.3305704525015198E-4</v>
          </cell>
          <cell r="O633">
            <v>1.09626535305252E-4</v>
          </cell>
          <cell r="P633">
            <v>6.6952174770928898E-4</v>
          </cell>
        </row>
        <row r="634">
          <cell r="B634" t="str">
            <v>CHPOIL</v>
          </cell>
          <cell r="C634" t="str">
            <v>VAR_cap</v>
          </cell>
          <cell r="D634" t="str">
            <v>-</v>
          </cell>
          <cell r="E634">
            <v>2.7459066742165604E-3</v>
          </cell>
          <cell r="F634">
            <v>1.1414456504235913E-3</v>
          </cell>
          <cell r="G634">
            <v>1.0477981264930946E-3</v>
          </cell>
          <cell r="H634">
            <v>7.6438594098936479E-4</v>
          </cell>
          <cell r="I634">
            <v>7.2419676666429355E-4</v>
          </cell>
          <cell r="J634">
            <v>4.2074341753823403E-4</v>
          </cell>
          <cell r="K634">
            <v>4.2802377047701013E-4</v>
          </cell>
          <cell r="L634">
            <v>6.641541516974979E-4</v>
          </cell>
          <cell r="M634">
            <v>6.3847462491384256E-4</v>
          </cell>
          <cell r="N634">
            <v>8.3346638520749063E-4</v>
          </cell>
          <cell r="O634">
            <v>6.9363745708379604E-4</v>
          </cell>
          <cell r="P634">
            <v>1.1212663388018831E-3</v>
          </cell>
        </row>
        <row r="635">
          <cell r="B635" t="str">
            <v>ENUC_SMR_GOE_I</v>
          </cell>
          <cell r="C635" t="str">
            <v>VAR_fout</v>
          </cell>
          <cell r="D635" t="str">
            <v>LTH</v>
          </cell>
          <cell r="M635">
            <v>0.21394902722164527</v>
          </cell>
          <cell r="N635">
            <v>0.29989276343620502</v>
          </cell>
          <cell r="O635">
            <v>0.35566511209764423</v>
          </cell>
          <cell r="P635">
            <v>0.38314600745418009</v>
          </cell>
        </row>
        <row r="636">
          <cell r="B636" t="str">
            <v>ENUC_SMR_GOE_I</v>
          </cell>
          <cell r="C636" t="str">
            <v>VAR_fout</v>
          </cell>
          <cell r="D636" t="str">
            <v>ELC</v>
          </cell>
          <cell r="M636">
            <v>0.32928195155751183</v>
          </cell>
          <cell r="N636">
            <v>0.68894066473201321</v>
          </cell>
          <cell r="O636">
            <v>0.81183292033422838</v>
          </cell>
          <cell r="P636">
            <v>1.1107328009935009</v>
          </cell>
        </row>
        <row r="637">
          <cell r="B637" t="str">
            <v>ENUC_SMR_GOE_I</v>
          </cell>
          <cell r="C637" t="str">
            <v>VAR_fin</v>
          </cell>
          <cell r="D637" t="str">
            <v>URN</v>
          </cell>
          <cell r="M637">
            <v>1.0881960258640198</v>
          </cell>
          <cell r="N637">
            <v>2.2110916634277169</v>
          </cell>
          <cell r="O637">
            <v>2.6065159218843652</v>
          </cell>
          <cell r="P637">
            <v>3.5201773900037319</v>
          </cell>
        </row>
        <row r="638">
          <cell r="B638" t="str">
            <v>ENUC_SMR_GOE_I</v>
          </cell>
          <cell r="C638" t="str">
            <v>VAR_ncap</v>
          </cell>
          <cell r="D638" t="str">
            <v>-</v>
          </cell>
          <cell r="L638">
            <v>1.0678026772973101E-2</v>
          </cell>
          <cell r="M638">
            <v>1.6522013618883901E-2</v>
          </cell>
          <cell r="N638">
            <v>2.0168772919966099E-3</v>
          </cell>
          <cell r="O638">
            <v>1.4410360384023701E-2</v>
          </cell>
        </row>
        <row r="639">
          <cell r="B639" t="str">
            <v>ENUC_SMR_GOE_I</v>
          </cell>
          <cell r="C639" t="str">
            <v>VAR_cap</v>
          </cell>
          <cell r="D639" t="str">
            <v>-</v>
          </cell>
          <cell r="M639">
            <v>1.1869509528754801E-2</v>
          </cell>
          <cell r="N639">
            <v>2.7200040391857101E-2</v>
          </cell>
          <cell r="O639">
            <v>3.1115625981230001E-2</v>
          </cell>
          <cell r="P639">
            <v>4.3627278067877397E-2</v>
          </cell>
        </row>
        <row r="640">
          <cell r="B640" t="str">
            <v>CHPHFC</v>
          </cell>
          <cell r="C640" t="str">
            <v>VAR_fout</v>
          </cell>
          <cell r="D640" t="str">
            <v>ELC35</v>
          </cell>
          <cell r="J640">
            <v>2.6372423716586476E-3</v>
          </cell>
          <cell r="K640">
            <v>2.7068402664494431E-3</v>
          </cell>
          <cell r="L640">
            <v>6.1815265829839473E-3</v>
          </cell>
          <cell r="M640">
            <v>6.1910030654144764E-3</v>
          </cell>
          <cell r="N640">
            <v>3.8194980877725555E-2</v>
          </cell>
          <cell r="O640">
            <v>0.13342265435221612</v>
          </cell>
          <cell r="P640">
            <v>0.13471520119420341</v>
          </cell>
        </row>
        <row r="641">
          <cell r="B641" t="str">
            <v>CHPHFC</v>
          </cell>
          <cell r="C641" t="str">
            <v>VAR_fout</v>
          </cell>
          <cell r="D641" t="str">
            <v>LTH</v>
          </cell>
          <cell r="J641">
            <v>3.2023657370140622E-3</v>
          </cell>
          <cell r="K641">
            <v>3.3513260441754905E-3</v>
          </cell>
          <cell r="L641">
            <v>7.8004978309083066E-3</v>
          </cell>
          <cell r="M641">
            <v>7.8124562492134942E-3</v>
          </cell>
          <cell r="N641">
            <v>4.8198428250463138E-2</v>
          </cell>
          <cell r="O641">
            <v>0.16836668287303441</v>
          </cell>
          <cell r="P641">
            <v>0.16999775388792313</v>
          </cell>
        </row>
        <row r="642">
          <cell r="B642" t="str">
            <v>CHPHFC</v>
          </cell>
          <cell r="C642" t="str">
            <v>VAR_fin</v>
          </cell>
          <cell r="D642" t="str">
            <v>EH2</v>
          </cell>
          <cell r="J642">
            <v>6.2791485039491611E-3</v>
          </cell>
          <cell r="K642">
            <v>6.4448577772605788E-3</v>
          </cell>
          <cell r="L642">
            <v>1.4717920435676053E-2</v>
          </cell>
          <cell r="M642">
            <v>1.4740483489082105E-2</v>
          </cell>
          <cell r="N642">
            <v>9.0940430661251404E-2</v>
          </cell>
          <cell r="O642">
            <v>0.31767298655289566</v>
          </cell>
          <cell r="P642">
            <v>0.32075047903381793</v>
          </cell>
        </row>
        <row r="643">
          <cell r="B643" t="str">
            <v>CHPHFC</v>
          </cell>
          <cell r="C643" t="str">
            <v>VAR_ncap</v>
          </cell>
          <cell r="D643" t="str">
            <v>-</v>
          </cell>
          <cell r="J643">
            <v>2.4198808889820301E-4</v>
          </cell>
          <cell r="K643">
            <v>3.7424636486814201E-5</v>
          </cell>
          <cell r="L643">
            <v>2.8532586344886E-4</v>
          </cell>
          <cell r="M643">
            <v>3.9932429332113101E-6</v>
          </cell>
          <cell r="N643">
            <v>1.54470460032843E-3</v>
          </cell>
          <cell r="O643">
            <v>5.5694427879868797E-3</v>
          </cell>
          <cell r="P643">
            <v>1.5958414183943901E-3</v>
          </cell>
        </row>
        <row r="644">
          <cell r="B644" t="str">
            <v>CHPHFC</v>
          </cell>
          <cell r="C644" t="str">
            <v>VAR_cap</v>
          </cell>
          <cell r="D644" t="str">
            <v>-</v>
          </cell>
          <cell r="J644">
            <v>2.4198808889820301E-4</v>
          </cell>
          <cell r="K644">
            <v>2.7928021458473244E-4</v>
          </cell>
          <cell r="L644">
            <v>5.6401844937786565E-4</v>
          </cell>
          <cell r="M644">
            <v>5.348325948018979E-4</v>
          </cell>
          <cell r="N644">
            <v>1.8690808320598385E-3</v>
          </cell>
          <cell r="O644">
            <v>7.4012214271543825E-3</v>
          </cell>
          <cell r="P644">
            <v>8.7113849010169685E-3</v>
          </cell>
        </row>
        <row r="645">
          <cell r="B645" t="str">
            <v>ITOT-ESOLPV</v>
          </cell>
          <cell r="C645" t="str">
            <v>VAR_fout</v>
          </cell>
          <cell r="D645" t="str">
            <v>ITOT_SOL_ELC</v>
          </cell>
          <cell r="E645">
            <v>3.517953999707534</v>
          </cell>
          <cell r="F645">
            <v>4.848622410491763</v>
          </cell>
          <cell r="G645">
            <v>11.92706405279776</v>
          </cell>
          <cell r="H645">
            <v>14.116599624123708</v>
          </cell>
          <cell r="I645">
            <v>14.836709647237109</v>
          </cell>
          <cell r="J645">
            <v>15.593532786674837</v>
          </cell>
          <cell r="K645">
            <v>16.388961476732405</v>
          </cell>
          <cell r="L645">
            <v>17.22496585439816</v>
          </cell>
          <cell r="M645">
            <v>18.103615245832827</v>
          </cell>
          <cell r="N645">
            <v>19.027086916036666</v>
          </cell>
          <cell r="O645">
            <v>19.99766886242616</v>
          </cell>
          <cell r="P645">
            <v>21.017790673423374</v>
          </cell>
        </row>
        <row r="646">
          <cell r="B646" t="str">
            <v>ITOT-ESOLPV</v>
          </cell>
          <cell r="C646" t="str">
            <v>VAR_fin</v>
          </cell>
          <cell r="D646" t="str">
            <v>SOL</v>
          </cell>
          <cell r="E646">
            <v>3.517953999707534</v>
          </cell>
          <cell r="F646">
            <v>4.848622410491763</v>
          </cell>
          <cell r="G646">
            <v>11.92706405279776</v>
          </cell>
          <cell r="H646">
            <v>14.116599624123708</v>
          </cell>
          <cell r="I646">
            <v>14.836709647237109</v>
          </cell>
          <cell r="J646">
            <v>15.593532786674837</v>
          </cell>
          <cell r="K646">
            <v>16.388961476732405</v>
          </cell>
          <cell r="L646">
            <v>17.22496585439816</v>
          </cell>
          <cell r="M646">
            <v>18.103615245832827</v>
          </cell>
          <cell r="N646">
            <v>19.027086916036666</v>
          </cell>
          <cell r="O646">
            <v>19.99766886242616</v>
          </cell>
          <cell r="P646">
            <v>21.017790673423374</v>
          </cell>
        </row>
        <row r="647">
          <cell r="B647" t="str">
            <v>ITOT-ESOLPV</v>
          </cell>
          <cell r="C647" t="str">
            <v>VAR_fin</v>
          </cell>
          <cell r="D647" t="str">
            <v>SOLPVC</v>
          </cell>
          <cell r="E647">
            <v>3.51795399970753</v>
          </cell>
          <cell r="F647">
            <v>4.8486224104917603</v>
          </cell>
          <cell r="G647">
            <v>11.9270640527978</v>
          </cell>
          <cell r="H647">
            <v>14.116599624123699</v>
          </cell>
          <cell r="I647">
            <v>14.8367096472371</v>
          </cell>
          <cell r="J647">
            <v>15.5935327866748</v>
          </cell>
          <cell r="K647">
            <v>16.388961476732401</v>
          </cell>
          <cell r="L647">
            <v>17.2249658543981</v>
          </cell>
          <cell r="M647">
            <v>18.103615245832799</v>
          </cell>
          <cell r="N647">
            <v>19.027086916036701</v>
          </cell>
          <cell r="O647">
            <v>19.997668862426099</v>
          </cell>
          <cell r="P647">
            <v>21.017790673423399</v>
          </cell>
        </row>
        <row r="648">
          <cell r="B648" t="str">
            <v>ITOT-ESOLPV</v>
          </cell>
          <cell r="C648" t="str">
            <v>VAR_ncap</v>
          </cell>
          <cell r="D648" t="str">
            <v>-</v>
          </cell>
          <cell r="F648">
            <v>6.5532288127693294E-8</v>
          </cell>
          <cell r="G648">
            <v>1.76796084294199</v>
          </cell>
          <cell r="H648">
            <v>5.7625725786908697E-6</v>
          </cell>
          <cell r="I648">
            <v>0.69052954218116502</v>
          </cell>
          <cell r="J648">
            <v>0.80694992285203104</v>
          </cell>
          <cell r="K648">
            <v>2.2437979093715001</v>
          </cell>
          <cell r="L648">
            <v>0.51996568242360497</v>
          </cell>
          <cell r="M648">
            <v>0.805196197995112</v>
          </cell>
          <cell r="N648">
            <v>1.13810568264944</v>
          </cell>
          <cell r="O648">
            <v>2.4839078539399302</v>
          </cell>
          <cell r="P648">
            <v>0.77233117564001297</v>
          </cell>
        </row>
        <row r="649">
          <cell r="B649" t="str">
            <v>ITOT-ESOLPV</v>
          </cell>
          <cell r="C649" t="str">
            <v>VAR_cap</v>
          </cell>
          <cell r="D649" t="str">
            <v>-</v>
          </cell>
          <cell r="E649">
            <v>1.1186210000000001</v>
          </cell>
          <cell r="F649">
            <v>1.6529270801193381</v>
          </cell>
          <cell r="G649">
            <v>3.5611819084742802</v>
          </cell>
          <cell r="H649">
            <v>3.49227177424275</v>
          </cell>
          <cell r="I649">
            <v>3.6704180702875799</v>
          </cell>
          <cell r="J649">
            <v>3.8576467354395909</v>
          </cell>
          <cell r="K649">
            <v>4.05442593491503</v>
          </cell>
          <cell r="L649">
            <v>4.2612430568282997</v>
          </cell>
          <cell r="M649">
            <v>4.4786100267200197</v>
          </cell>
          <cell r="N649">
            <v>4.7070654724396599</v>
          </cell>
          <cell r="O649">
            <v>4.9471754170080899</v>
          </cell>
          <cell r="P649">
            <v>5.1995409102245</v>
          </cell>
        </row>
        <row r="650">
          <cell r="B650" t="str">
            <v>RHNS-CHPNGA</v>
          </cell>
          <cell r="C650" t="str">
            <v>VAR_fout</v>
          </cell>
          <cell r="D650" t="str">
            <v>CO2_R</v>
          </cell>
          <cell r="F650">
            <v>0.112210169228754</v>
          </cell>
          <cell r="G650">
            <v>0.66178089022034103</v>
          </cell>
          <cell r="H650">
            <v>0.58712177627804496</v>
          </cell>
          <cell r="I650">
            <v>1.69397114364057</v>
          </cell>
          <cell r="J650">
            <v>1.6331307657474701</v>
          </cell>
          <cell r="K650">
            <v>2.4929711259231699</v>
          </cell>
          <cell r="L650">
            <v>4.1104214062793103</v>
          </cell>
          <cell r="M650">
            <v>3.2249378934218198</v>
          </cell>
          <cell r="N650">
            <v>3.2394614333890601</v>
          </cell>
          <cell r="O650">
            <v>1.8868798863122</v>
          </cell>
          <cell r="P650">
            <v>2.5446607565828301</v>
          </cell>
        </row>
        <row r="651">
          <cell r="B651" t="str">
            <v>RHNS-CHPNGA</v>
          </cell>
          <cell r="C651" t="str">
            <v>VAR_fout</v>
          </cell>
          <cell r="D651" t="str">
            <v>RHNS_LTH_CHPNGA</v>
          </cell>
          <cell r="F651">
            <v>1.2350443824199725E-3</v>
          </cell>
          <cell r="G651">
            <v>5.456910257578748E-3</v>
          </cell>
          <cell r="H651">
            <v>5.3231469529531972E-3</v>
          </cell>
          <cell r="I651">
            <v>1.6365256353256395E-2</v>
          </cell>
          <cell r="J651">
            <v>1.5960841149659646E-2</v>
          </cell>
          <cell r="K651">
            <v>2.5507162372126982E-2</v>
          </cell>
          <cell r="L651">
            <v>4.0692738062220013E-2</v>
          </cell>
          <cell r="M651">
            <v>3.3375096925701314E-2</v>
          </cell>
          <cell r="N651">
            <v>3.0927087700598817E-2</v>
          </cell>
          <cell r="O651">
            <v>1.7460419746600824E-2</v>
          </cell>
          <cell r="P651">
            <v>2.0830308893527934E-2</v>
          </cell>
        </row>
        <row r="652">
          <cell r="B652" t="str">
            <v>RHNS-CHPNGA</v>
          </cell>
          <cell r="C652" t="str">
            <v>VAR_fout</v>
          </cell>
          <cell r="D652" t="str">
            <v>RHNS_NKEV_GAS_ELC_CHP</v>
          </cell>
          <cell r="F652">
            <v>5.1825796686806027E-4</v>
          </cell>
          <cell r="G652">
            <v>2.3254927591485476E-3</v>
          </cell>
          <cell r="H652">
            <v>2.3288767919170217E-3</v>
          </cell>
          <cell r="I652">
            <v>7.2231607134394891E-3</v>
          </cell>
          <cell r="J652">
            <v>7.1075620744578119E-3</v>
          </cell>
          <cell r="K652">
            <v>1.1546854553231786E-2</v>
          </cell>
          <cell r="L652">
            <v>1.8731577838164749E-2</v>
          </cell>
          <cell r="M652">
            <v>1.5363139854687888E-2</v>
          </cell>
          <cell r="N652">
            <v>1.4236278465355006E-2</v>
          </cell>
          <cell r="O652">
            <v>8.0373360738321183E-3</v>
          </cell>
          <cell r="P652">
            <v>9.5885548874969882E-3</v>
          </cell>
        </row>
        <row r="653">
          <cell r="B653" t="str">
            <v>RHNS-CHPNGA</v>
          </cell>
          <cell r="C653" t="str">
            <v>VAR_fin</v>
          </cell>
          <cell r="D653" t="str">
            <v>RNGA</v>
          </cell>
          <cell r="F653">
            <v>1.9895420076020262E-3</v>
          </cell>
          <cell r="G653">
            <v>1.173370372731101E-2</v>
          </cell>
          <cell r="H653">
            <v>1.0409960572305761E-2</v>
          </cell>
          <cell r="I653">
            <v>3.003494935532924E-2</v>
          </cell>
          <cell r="J653">
            <v>2.8956219250841683E-2</v>
          </cell>
          <cell r="K653">
            <v>4.4201615707857606E-2</v>
          </cell>
          <cell r="L653">
            <v>7.2879812168072877E-2</v>
          </cell>
          <cell r="M653">
            <v>5.7179749883365542E-2</v>
          </cell>
          <cell r="N653">
            <v>5.7437259457252886E-2</v>
          </cell>
          <cell r="O653">
            <v>3.3455317133195023E-2</v>
          </cell>
          <cell r="P653">
            <v>4.511809852097208E-2</v>
          </cell>
        </row>
        <row r="654">
          <cell r="B654" t="str">
            <v>RHNS-CHPNGA</v>
          </cell>
          <cell r="C654" t="str">
            <v>VAR_ncap</v>
          </cell>
          <cell r="D654" t="str">
            <v>-</v>
          </cell>
          <cell r="F654">
            <v>5.57399391301089E-5</v>
          </cell>
          <cell r="G654">
            <v>1.5087251548414899E-4</v>
          </cell>
          <cell r="H654">
            <v>4.3872649595702002E-7</v>
          </cell>
          <cell r="I654">
            <v>4.3524995471361602E-4</v>
          </cell>
          <cell r="J654">
            <v>1.12000593153895E-5</v>
          </cell>
          <cell r="K654">
            <v>5.5314415930872701E-4</v>
          </cell>
          <cell r="L654">
            <v>6.6596881486545101E-4</v>
          </cell>
          <cell r="M654">
            <v>5.0249272007456401E-6</v>
          </cell>
          <cell r="N654">
            <v>4.18793298791916E-5</v>
          </cell>
          <cell r="O654">
            <v>2.0842367137288299E-6</v>
          </cell>
          <cell r="P654">
            <v>8.0455024336211899E-4</v>
          </cell>
        </row>
        <row r="655">
          <cell r="B655" t="str">
            <v>RHNS-CHPNGA</v>
          </cell>
          <cell r="C655" t="str">
            <v>VAR_cap</v>
          </cell>
          <cell r="D655" t="str">
            <v>-</v>
          </cell>
          <cell r="F655">
            <v>5.57399391301089E-5</v>
          </cell>
          <cell r="G655">
            <v>2.066021292439362E-4</v>
          </cell>
          <cell r="H655">
            <v>2.0701385789147713E-4</v>
          </cell>
          <cell r="I655">
            <v>6.421957402985883E-4</v>
          </cell>
          <cell r="J655">
            <v>6.3182333008918829E-4</v>
          </cell>
          <cell r="K655">
            <v>1.0264311282171528E-3</v>
          </cell>
          <cell r="L655">
            <v>1.6653829257497093E-3</v>
          </cell>
          <cell r="M655">
            <v>1.3657117035055255E-3</v>
          </cell>
          <cell r="N655">
            <v>1.2657733580718317E-3</v>
          </cell>
          <cell r="O655">
            <v>7.1467858719282957E-4</v>
          </cell>
          <cell r="P655">
            <v>8.5317772965704105E-4</v>
          </cell>
        </row>
        <row r="656">
          <cell r="B656" t="str">
            <v>ENUC_BEZ</v>
          </cell>
          <cell r="C656" t="str">
            <v>VAR_fout</v>
          </cell>
          <cell r="D656" t="str">
            <v>ELC</v>
          </cell>
          <cell r="E656">
            <v>20.224799999996105</v>
          </cell>
          <cell r="F656">
            <v>20.224784068558961</v>
          </cell>
          <cell r="G656">
            <v>19.108174559781176</v>
          </cell>
          <cell r="H656">
            <v>16.16941345350504</v>
          </cell>
        </row>
        <row r="657">
          <cell r="B657" t="str">
            <v>ENUC_BEZ</v>
          </cell>
          <cell r="C657" t="str">
            <v>VAR_fin</v>
          </cell>
          <cell r="D657" t="str">
            <v>URN</v>
          </cell>
          <cell r="E657">
            <v>60.972095025090603</v>
          </cell>
          <cell r="F657">
            <v>60.972046996279438</v>
          </cell>
          <cell r="G657">
            <v>57.605782752621614</v>
          </cell>
          <cell r="H657">
            <v>48.746242909065984</v>
          </cell>
        </row>
        <row r="658">
          <cell r="B658" t="str">
            <v>ENUC_BEZ</v>
          </cell>
          <cell r="C658" t="str">
            <v>VAR_cap</v>
          </cell>
          <cell r="D658" t="str">
            <v>-</v>
          </cell>
          <cell r="E658">
            <v>0.72999996424833113</v>
          </cell>
          <cell r="F658">
            <v>0.72999949578917578</v>
          </cell>
          <cell r="G658">
            <v>0.72988685826636079</v>
          </cell>
          <cell r="H658">
            <v>0.58362413162554982</v>
          </cell>
        </row>
        <row r="659">
          <cell r="B659" t="str">
            <v>RHNM-CHPWOD</v>
          </cell>
          <cell r="C659" t="str">
            <v>VAR_fout</v>
          </cell>
          <cell r="D659" t="str">
            <v>RHNM_LTH_CHPWOD</v>
          </cell>
          <cell r="H659">
            <v>8.3570857942626229E-3</v>
          </cell>
          <cell r="I659">
            <v>9.7841016250143752E-3</v>
          </cell>
          <cell r="J659">
            <v>8.8073221480054302E-3</v>
          </cell>
          <cell r="K659">
            <v>8.6354376537668125E-3</v>
          </cell>
          <cell r="L659">
            <v>2.2843190821990406E-2</v>
          </cell>
          <cell r="M659">
            <v>2.2246733075144593E-2</v>
          </cell>
          <cell r="N659">
            <v>2.2174272750194204E-2</v>
          </cell>
          <cell r="O659">
            <v>2.2201762969651789E-2</v>
          </cell>
          <cell r="P659">
            <v>3.4756389037966212E-2</v>
          </cell>
        </row>
        <row r="660">
          <cell r="B660" t="str">
            <v>RHNM-CHPWOD</v>
          </cell>
          <cell r="C660" t="str">
            <v>VAR_fout</v>
          </cell>
          <cell r="D660" t="str">
            <v>RHNM_KEV_WOD_ELC_CHP</v>
          </cell>
          <cell r="H660">
            <v>3.1416452152505767E-3</v>
          </cell>
          <cell r="I660">
            <v>3.6780974627368831E-3</v>
          </cell>
          <cell r="J660">
            <v>3.3109007334168506E-3</v>
          </cell>
          <cell r="K660">
            <v>3.2462848957678912E-3</v>
          </cell>
          <cell r="L660">
            <v>8.5873476608593416E-3</v>
          </cell>
          <cell r="M660">
            <v>8.363123730100645E-3</v>
          </cell>
          <cell r="N660">
            <v>8.3358840153507745E-3</v>
          </cell>
          <cell r="O660">
            <v>8.3462183015542753E-3</v>
          </cell>
          <cell r="P660">
            <v>1.3065827730939139E-2</v>
          </cell>
        </row>
        <row r="661">
          <cell r="B661" t="str">
            <v>RHNM-CHPWOD</v>
          </cell>
          <cell r="C661" t="str">
            <v>VAR_fin</v>
          </cell>
          <cell r="D661" t="str">
            <v>RWOD</v>
          </cell>
          <cell r="H661">
            <v>1.306097087153895E-2</v>
          </cell>
          <cell r="I661">
            <v>1.5058333872311848E-2</v>
          </cell>
          <cell r="J661">
            <v>1.3368434651889388E-2</v>
          </cell>
          <cell r="K661">
            <v>1.3075064554485746E-2</v>
          </cell>
          <cell r="L661">
            <v>3.3318171810617407E-2</v>
          </cell>
          <cell r="M661">
            <v>3.137476275972164E-2</v>
          </cell>
          <cell r="N661">
            <v>3.2886955246615016E-2</v>
          </cell>
          <cell r="O661">
            <v>3.2349058609141737E-2</v>
          </cell>
          <cell r="P661">
            <v>5.2938528139679884E-2</v>
          </cell>
        </row>
        <row r="662">
          <cell r="B662" t="str">
            <v>RHNM-CHPWOD</v>
          </cell>
          <cell r="C662" t="str">
            <v>VAR_ncap</v>
          </cell>
          <cell r="D662" t="str">
            <v>-</v>
          </cell>
          <cell r="H662">
            <v>2.3319755499474001E-4</v>
          </cell>
          <cell r="I662">
            <v>4.0740592752236502E-5</v>
          </cell>
          <cell r="J662">
            <v>1.6996080305045201E-5</v>
          </cell>
          <cell r="K662">
            <v>1.83997085904082E-4</v>
          </cell>
          <cell r="L662">
            <v>4.3793925628525803E-4</v>
          </cell>
          <cell r="M662">
            <v>2.1221961700974598E-5</v>
          </cell>
          <cell r="N662">
            <v>1.6121553505035399E-4</v>
          </cell>
          <cell r="O662">
            <v>3.6742704180839499E-4</v>
          </cell>
          <cell r="P662">
            <v>4.4416935880541199E-4</v>
          </cell>
        </row>
        <row r="663">
          <cell r="B663" t="str">
            <v>RHNM-CHPWOD</v>
          </cell>
          <cell r="C663" t="str">
            <v>VAR_cap</v>
          </cell>
          <cell r="D663" t="str">
            <v>-</v>
          </cell>
          <cell r="H663">
            <v>2.3319755499474001E-4</v>
          </cell>
          <cell r="I663">
            <v>2.7386622542555214E-4</v>
          </cell>
          <cell r="J663">
            <v>2.4625842527925307E-4</v>
          </cell>
          <cell r="K663">
            <v>2.4144126847962426E-4</v>
          </cell>
          <cell r="L663">
            <v>6.3846596761384382E-4</v>
          </cell>
          <cell r="M663">
            <v>6.2080427805737376E-4</v>
          </cell>
          <cell r="N663">
            <v>6.1983070565962669E-4</v>
          </cell>
          <cell r="O663">
            <v>6.1990042443774336E-4</v>
          </cell>
          <cell r="P663">
            <v>9.72188235944991E-4</v>
          </cell>
        </row>
        <row r="664">
          <cell r="B664" t="str">
            <v>RHNM-SHSTG-CHPNGA</v>
          </cell>
          <cell r="C664" t="str">
            <v>VAR_fout</v>
          </cell>
          <cell r="D664" t="str">
            <v>AUX_RNM-CHPNGA_OUT</v>
          </cell>
          <cell r="E664">
            <v>4.7472406756855447E-6</v>
          </cell>
          <cell r="F664">
            <v>1.4535501683874696E-4</v>
          </cell>
          <cell r="G664">
            <v>5.4775177765204351E-3</v>
          </cell>
          <cell r="H664">
            <v>9.6252297658519961E-2</v>
          </cell>
          <cell r="I664">
            <v>0.10949860286857618</v>
          </cell>
          <cell r="J664">
            <v>7.8462629835349226E-2</v>
          </cell>
          <cell r="K664">
            <v>8.9157394222032713E-2</v>
          </cell>
          <cell r="L664">
            <v>9.7378760198688408E-2</v>
          </cell>
          <cell r="M664">
            <v>7.1366851598672537E-2</v>
          </cell>
          <cell r="N664">
            <v>0.10284614364883031</v>
          </cell>
          <cell r="O664">
            <v>5.7112456681681426E-2</v>
          </cell>
          <cell r="P664">
            <v>9.6060110400596185E-2</v>
          </cell>
        </row>
        <row r="665">
          <cell r="B665" t="str">
            <v>RHNM-SHSTG-CHPNGA</v>
          </cell>
          <cell r="C665" t="str">
            <v>VAR_fout</v>
          </cell>
          <cell r="D665" t="str">
            <v>RHNM_LTH_CHPNGA</v>
          </cell>
          <cell r="E665">
            <v>4.7472406756855354E-6</v>
          </cell>
          <cell r="F665">
            <v>1.4545192018330588E-4</v>
          </cell>
          <cell r="G665">
            <v>5.4832235242043056E-3</v>
          </cell>
          <cell r="H665">
            <v>9.6252297658519961E-2</v>
          </cell>
          <cell r="I665">
            <v>0.10959924496680072</v>
          </cell>
          <cell r="J665">
            <v>7.8462629835348949E-2</v>
          </cell>
          <cell r="K665">
            <v>8.9230235230383911E-2</v>
          </cell>
          <cell r="L665">
            <v>9.7378760198688311E-2</v>
          </cell>
          <cell r="M665">
            <v>7.136685159867244E-2</v>
          </cell>
          <cell r="N665">
            <v>0.10284614364883016</v>
          </cell>
          <cell r="O665">
            <v>5.711245668168137E-2</v>
          </cell>
          <cell r="P665">
            <v>9.6060110400596074E-2</v>
          </cell>
        </row>
        <row r="666">
          <cell r="B666" t="str">
            <v>RHNM-SHSTG-CHPNGA</v>
          </cell>
          <cell r="C666" t="str">
            <v>VAR_fin</v>
          </cell>
          <cell r="D666" t="str">
            <v>AUX_RNM-CHPNGA_IN</v>
          </cell>
          <cell r="E666">
            <v>3.782516256680374E-6</v>
          </cell>
          <cell r="F666">
            <v>1.9138410550572586E-4</v>
          </cell>
          <cell r="G666">
            <v>7.07512712800548E-3</v>
          </cell>
          <cell r="H666">
            <v>0.12031537207315258</v>
          </cell>
          <cell r="I666">
            <v>0.13284756965673111</v>
          </cell>
          <cell r="J666">
            <v>9.2308976276882865E-2</v>
          </cell>
          <cell r="K666">
            <v>0.10197741169186746</v>
          </cell>
          <cell r="L666">
            <v>0.10819862244298969</v>
          </cell>
          <cell r="M666">
            <v>7.9296501776294423E-2</v>
          </cell>
          <cell r="N666">
            <v>0.11427349294314465</v>
          </cell>
          <cell r="O666">
            <v>6.3458285201867387E-2</v>
          </cell>
          <cell r="P666">
            <v>0.10673345600066159</v>
          </cell>
        </row>
        <row r="667">
          <cell r="B667" t="str">
            <v>RHNM-SHSTG-CHPNGA</v>
          </cell>
          <cell r="C667" t="str">
            <v>VAR_fin</v>
          </cell>
          <cell r="D667" t="str">
            <v>RHNM_LTH_CHPNGA</v>
          </cell>
          <cell r="E667">
            <v>3.782516256680374E-6</v>
          </cell>
          <cell r="F667">
            <v>1.9138410550572586E-4</v>
          </cell>
          <cell r="G667">
            <v>7.07512712800548E-3</v>
          </cell>
          <cell r="H667">
            <v>0.12031537207315258</v>
          </cell>
          <cell r="I667">
            <v>0.13284756965673111</v>
          </cell>
          <cell r="J667">
            <v>9.2308976276882865E-2</v>
          </cell>
          <cell r="K667">
            <v>0.10197741169186746</v>
          </cell>
          <cell r="L667">
            <v>0.10819862244298969</v>
          </cell>
          <cell r="M667">
            <v>7.9296501776294423E-2</v>
          </cell>
          <cell r="N667">
            <v>0.11427349294314465</v>
          </cell>
          <cell r="O667">
            <v>6.3458285201867387E-2</v>
          </cell>
          <cell r="P667">
            <v>0.10673345600066159</v>
          </cell>
        </row>
        <row r="668">
          <cell r="B668" t="str">
            <v>RHNM-SHSTG-CHPNGA</v>
          </cell>
          <cell r="C668" t="str">
            <v>VAR_ncap</v>
          </cell>
          <cell r="D668" t="str">
            <v>-</v>
          </cell>
          <cell r="E668">
            <v>3.6848972917364999E-3</v>
          </cell>
          <cell r="F668">
            <v>1.3961532851812901E-4</v>
          </cell>
          <cell r="G668">
            <v>2.7633165265041E-4</v>
          </cell>
          <cell r="H668">
            <v>3.6085896237936101E-2</v>
          </cell>
          <cell r="I668">
            <v>3.09039983344271E-3</v>
          </cell>
          <cell r="J668">
            <v>2.0564716935754001E-3</v>
          </cell>
          <cell r="K668">
            <v>2.23853619388364E-2</v>
          </cell>
          <cell r="L668">
            <v>8.1743161268423101E-3</v>
          </cell>
          <cell r="M668">
            <v>8.6778138446002503E-3</v>
          </cell>
          <cell r="N668">
            <v>3.8457193345195202E-3</v>
          </cell>
          <cell r="O668">
            <v>4.5740787175489201E-3</v>
          </cell>
          <cell r="P668">
            <v>2.6160583085223202E-3</v>
          </cell>
        </row>
        <row r="669">
          <cell r="B669" t="str">
            <v>RHNM-SHSTG-CHPNGA</v>
          </cell>
          <cell r="C669" t="str">
            <v>VAR_cap</v>
          </cell>
          <cell r="D669" t="str">
            <v>-</v>
          </cell>
          <cell r="E669">
            <v>3.6848972917364999E-3</v>
          </cell>
          <cell r="F669">
            <v>3.8167419441513324E-3</v>
          </cell>
          <cell r="G669">
            <v>4.0726271501988053E-3</v>
          </cell>
          <cell r="H669">
            <v>4.0122622333185927E-2</v>
          </cell>
          <cell r="I669">
            <v>4.0384524028934818E-2</v>
          </cell>
          <cell r="J669">
            <v>3.4367114319855667E-2</v>
          </cell>
          <cell r="K669">
            <v>2.748367979704679E-2</v>
          </cell>
          <cell r="L669">
            <v>3.255447272614382E-2</v>
          </cell>
          <cell r="M669">
            <v>3.6506352978831286E-2</v>
          </cell>
          <cell r="N669">
            <v>2.0621551340680062E-2</v>
          </cell>
          <cell r="O669">
            <v>1.5689877742466374E-2</v>
          </cell>
          <cell r="P669">
            <v>1.0968731746288358E-2</v>
          </cell>
        </row>
        <row r="670">
          <cell r="B670" t="str">
            <v>CT_CWODBDS</v>
          </cell>
          <cell r="C670" t="str">
            <v>VAR_fout</v>
          </cell>
          <cell r="D670" t="str">
            <v>BDS</v>
          </cell>
          <cell r="E670">
            <v>0.61645354141771425</v>
          </cell>
          <cell r="F670">
            <v>0.6372808510307536</v>
          </cell>
          <cell r="G670">
            <v>0.63044978090851178</v>
          </cell>
          <cell r="H670">
            <v>5.9901038416901721E-4</v>
          </cell>
          <cell r="I670">
            <v>4.7339466135452922E-4</v>
          </cell>
          <cell r="J670">
            <v>8.4649588978543257E-4</v>
          </cell>
          <cell r="K670">
            <v>1.2575590032549821E-3</v>
          </cell>
          <cell r="L670">
            <v>2.2793841887930533E-2</v>
          </cell>
          <cell r="M670">
            <v>0.27798231197707207</v>
          </cell>
          <cell r="N670">
            <v>0.45374230607164118</v>
          </cell>
          <cell r="O670">
            <v>1.6819644430739533</v>
          </cell>
          <cell r="P670">
            <v>2.0292283116600478</v>
          </cell>
        </row>
        <row r="671">
          <cell r="B671" t="str">
            <v>CT_CWODBDS</v>
          </cell>
          <cell r="C671" t="str">
            <v>VAR_fout</v>
          </cell>
          <cell r="D671" t="str">
            <v>LTH</v>
          </cell>
          <cell r="E671">
            <v>0.24041688115290827</v>
          </cell>
          <cell r="F671">
            <v>0.2485395319019934</v>
          </cell>
          <cell r="G671">
            <v>0.24587541455431933</v>
          </cell>
          <cell r="H671">
            <v>2.3361404982591649E-4</v>
          </cell>
          <cell r="I671">
            <v>1.8462391792826638E-4</v>
          </cell>
          <cell r="J671">
            <v>3.3013339701631802E-4</v>
          </cell>
          <cell r="K671">
            <v>4.9044801126944218E-4</v>
          </cell>
          <cell r="L671">
            <v>8.8895983362928966E-3</v>
          </cell>
          <cell r="M671">
            <v>0.10841310167105792</v>
          </cell>
          <cell r="N671">
            <v>0.17695949936793989</v>
          </cell>
          <cell r="O671">
            <v>0.65596613279884142</v>
          </cell>
          <cell r="P671">
            <v>0.79139904154741703</v>
          </cell>
        </row>
        <row r="672">
          <cell r="B672" t="str">
            <v>CT_CWODBDS</v>
          </cell>
          <cell r="C672" t="str">
            <v>VAR_fin</v>
          </cell>
          <cell r="D672" t="str">
            <v>CWOD</v>
          </cell>
          <cell r="E672">
            <v>1.7565843662697773</v>
          </cell>
          <cell r="F672">
            <v>1.8159317850121308</v>
          </cell>
          <cell r="G672">
            <v>1.7964666506988032</v>
          </cell>
          <cell r="H672">
            <v>1.7068800896896156E-3</v>
          </cell>
          <cell r="I672">
            <v>1.3489380875297309E-3</v>
          </cell>
          <cell r="J672">
            <v>2.4120900379435858E-3</v>
          </cell>
          <cell r="K672">
            <v>3.5834143797750686E-3</v>
          </cell>
          <cell r="L672">
            <v>6.4951052459658001E-2</v>
          </cell>
          <cell r="M672">
            <v>0.79211059797866668</v>
          </cell>
          <cell r="N672">
            <v>1.2929387011511404</v>
          </cell>
          <cell r="O672">
            <v>4.7927576805392258</v>
          </cell>
          <cell r="P672">
            <v>5.7822860740753033</v>
          </cell>
        </row>
        <row r="673">
          <cell r="B673" t="str">
            <v>CT_CWODBDS</v>
          </cell>
          <cell r="C673" t="str">
            <v>VAR_fin</v>
          </cell>
          <cell r="D673" t="str">
            <v>CELC</v>
          </cell>
          <cell r="E673">
            <v>4.284352112853116E-2</v>
          </cell>
          <cell r="F673">
            <v>4.4291019146637356E-2</v>
          </cell>
          <cell r="G673">
            <v>4.3816259773141575E-2</v>
          </cell>
          <cell r="H673">
            <v>4.1631221699746718E-5</v>
          </cell>
          <cell r="I673">
            <v>3.2900928964139811E-5</v>
          </cell>
          <cell r="J673">
            <v>5.8831464340087485E-5</v>
          </cell>
          <cell r="K673">
            <v>8.7400350726221188E-5</v>
          </cell>
          <cell r="L673">
            <v>1.5841720112111718E-3</v>
          </cell>
          <cell r="M673">
            <v>1.931977068240651E-2</v>
          </cell>
          <cell r="N673">
            <v>3.1535090271979031E-2</v>
          </cell>
          <cell r="O673">
            <v>0.11689652879363974</v>
          </cell>
          <cell r="P673">
            <v>0.14103136766037311</v>
          </cell>
        </row>
        <row r="674">
          <cell r="B674" t="str">
            <v>CT_CWODBDS</v>
          </cell>
          <cell r="C674" t="str">
            <v>VAR_ncap</v>
          </cell>
          <cell r="D674" t="str">
            <v>-</v>
          </cell>
          <cell r="E674">
            <v>4.4129312481988899E-7</v>
          </cell>
          <cell r="F674">
            <v>2.9188556711350301E-7</v>
          </cell>
          <cell r="G674">
            <v>3.5193249946482401E-7</v>
          </cell>
          <cell r="H674">
            <v>3.5087168824826599E-7</v>
          </cell>
          <cell r="I674">
            <v>3.42690414829651E-5</v>
          </cell>
          <cell r="J674">
            <v>3.0866817273868798E-5</v>
          </cell>
          <cell r="K674">
            <v>1.7698474659339E-5</v>
          </cell>
          <cell r="L674">
            <v>1.10391064340077E-3</v>
          </cell>
          <cell r="M674">
            <v>1.3259524269906699E-2</v>
          </cell>
          <cell r="N674">
            <v>9.1524375862860104E-3</v>
          </cell>
          <cell r="O674">
            <v>6.3705591288796604E-2</v>
          </cell>
          <cell r="P674">
            <v>1.9114600798767301E-2</v>
          </cell>
        </row>
        <row r="675">
          <cell r="B675" t="str">
            <v>CT_CWODBDS</v>
          </cell>
          <cell r="C675" t="str">
            <v>VAR_cap</v>
          </cell>
          <cell r="D675" t="str">
            <v>-</v>
          </cell>
          <cell r="E675">
            <v>3.3074831242757619E-2</v>
          </cell>
          <cell r="F675">
            <v>3.3047436007577528E-2</v>
          </cell>
          <cell r="G675">
            <v>3.2693480410742701E-2</v>
          </cell>
          <cell r="H675">
            <v>8.1087604101047484E-5</v>
          </cell>
          <cell r="I675">
            <v>5.5127588966190355E-5</v>
          </cell>
          <cell r="J675">
            <v>6.5443057959780913E-5</v>
          </cell>
          <cell r="K675">
            <v>8.249221110327769E-5</v>
          </cell>
          <cell r="L675">
            <v>1.1850844957456287E-3</v>
          </cell>
          <cell r="M675">
            <v>1.4415942890818377E-2</v>
          </cell>
          <cell r="N675">
            <v>2.353135900088758E-2</v>
          </cell>
          <cell r="O675">
            <v>8.7219332366180916E-2</v>
          </cell>
          <cell r="P675">
            <v>0.10522944513193473</v>
          </cell>
        </row>
        <row r="676">
          <cell r="B676" t="str">
            <v>RHNS-EBAT</v>
          </cell>
          <cell r="C676" t="str">
            <v>VAR_fout</v>
          </cell>
          <cell r="D676" t="str">
            <v>RHNS_ELC</v>
          </cell>
          <cell r="E676">
            <v>1.5705731797517743E-3</v>
          </cell>
          <cell r="F676">
            <v>1.5604116942295474E-3</v>
          </cell>
          <cell r="G676">
            <v>1.5688400289661456E-3</v>
          </cell>
          <cell r="H676">
            <v>3.2195269614229194E-2</v>
          </cell>
          <cell r="I676">
            <v>5.211543695228317E-2</v>
          </cell>
          <cell r="J676">
            <v>5.4338286190986386E-2</v>
          </cell>
          <cell r="K676">
            <v>5.7396214923081015E-2</v>
          </cell>
          <cell r="L676">
            <v>6.6251057141391276E-2</v>
          </cell>
          <cell r="M676">
            <v>7.1541482638353679E-2</v>
          </cell>
          <cell r="N676">
            <v>7.2958684891229475E-2</v>
          </cell>
          <cell r="O676">
            <v>7.605869581203907E-2</v>
          </cell>
          <cell r="P676">
            <v>7.659525599337709E-2</v>
          </cell>
        </row>
        <row r="677">
          <cell r="B677" t="str">
            <v>RHNS-EBAT</v>
          </cell>
          <cell r="C677" t="str">
            <v>VAR_fout</v>
          </cell>
          <cell r="D677" t="str">
            <v>AUX_RHNS-EBAT_OUT</v>
          </cell>
          <cell r="E677">
            <v>1.5705731797517753E-3</v>
          </cell>
          <cell r="F677">
            <v>1.5604116942295495E-3</v>
          </cell>
          <cell r="G677">
            <v>1.5688400289661476E-3</v>
          </cell>
          <cell r="H677">
            <v>3.2195269614229208E-2</v>
          </cell>
          <cell r="I677">
            <v>5.2115436952283246E-2</v>
          </cell>
          <cell r="J677">
            <v>5.4338286190986421E-2</v>
          </cell>
          <cell r="K677">
            <v>5.7396214923081064E-2</v>
          </cell>
          <cell r="L677">
            <v>6.6251057141391373E-2</v>
          </cell>
          <cell r="M677">
            <v>7.1541482638353721E-2</v>
          </cell>
          <cell r="N677">
            <v>7.2958684891229544E-2</v>
          </cell>
          <cell r="O677">
            <v>7.605869581203914E-2</v>
          </cell>
          <cell r="P677">
            <v>7.6595255993377145E-2</v>
          </cell>
        </row>
        <row r="678">
          <cell r="B678" t="str">
            <v>RHNS-EBAT</v>
          </cell>
          <cell r="C678" t="str">
            <v>VAR_fin</v>
          </cell>
          <cell r="D678" t="str">
            <v>RHNS_ELC</v>
          </cell>
          <cell r="E678">
            <v>1.7372661125937849E-3</v>
          </cell>
          <cell r="F678">
            <v>1.7260288834760136E-3</v>
          </cell>
          <cell r="G678">
            <v>1.7352686596225414E-3</v>
          </cell>
          <cell r="H678">
            <v>3.5603965776036237E-2</v>
          </cell>
          <cell r="I678">
            <v>5.7632977262684112E-2</v>
          </cell>
          <cell r="J678">
            <v>6.0091136473009954E-2</v>
          </cell>
          <cell r="K678">
            <v>6.3472809530327551E-2</v>
          </cell>
          <cell r="L678">
            <v>7.3265060588639394E-2</v>
          </cell>
          <cell r="M678">
            <v>7.9115524569018922E-2</v>
          </cell>
          <cell r="N678">
            <v>8.0682756071904976E-2</v>
          </cell>
          <cell r="O678">
            <v>8.4110946262543923E-2</v>
          </cell>
          <cell r="P678">
            <v>8.4704306996398596E-2</v>
          </cell>
        </row>
        <row r="679">
          <cell r="B679" t="str">
            <v>RHNS-EBAT</v>
          </cell>
          <cell r="C679" t="str">
            <v>VAR_fin</v>
          </cell>
          <cell r="D679" t="str">
            <v>AUX_RHNS-EBAT_IN</v>
          </cell>
          <cell r="E679">
            <v>1.7372661125937849E-3</v>
          </cell>
          <cell r="F679">
            <v>1.7260288834760136E-3</v>
          </cell>
          <cell r="G679">
            <v>1.7352686596225414E-3</v>
          </cell>
          <cell r="H679">
            <v>3.5603965776036237E-2</v>
          </cell>
          <cell r="I679">
            <v>5.7632977262684112E-2</v>
          </cell>
          <cell r="J679">
            <v>6.0091136473009954E-2</v>
          </cell>
          <cell r="K679">
            <v>6.3472809530327551E-2</v>
          </cell>
          <cell r="L679">
            <v>7.3265060588639394E-2</v>
          </cell>
          <cell r="M679">
            <v>7.9115524569018922E-2</v>
          </cell>
          <cell r="N679">
            <v>8.0682756071904976E-2</v>
          </cell>
          <cell r="O679">
            <v>8.4110946262543923E-2</v>
          </cell>
          <cell r="P679">
            <v>8.4704306996398596E-2</v>
          </cell>
        </row>
        <row r="680">
          <cell r="B680" t="str">
            <v>RHNS-EBAT</v>
          </cell>
          <cell r="C680" t="str">
            <v>VAR_ncap</v>
          </cell>
          <cell r="D680" t="str">
            <v>-</v>
          </cell>
          <cell r="E680">
            <v>6.3581013718876805E-4</v>
          </cell>
          <cell r="F680">
            <v>1.2666316224239201E-6</v>
          </cell>
          <cell r="G680">
            <v>3.4583633762218501E-6</v>
          </cell>
          <cell r="H680">
            <v>1.9754691623267599E-2</v>
          </cell>
          <cell r="I680">
            <v>2.0627449359549199E-3</v>
          </cell>
          <cell r="J680">
            <v>1.6099491564940401E-2</v>
          </cell>
          <cell r="K680">
            <v>7.7592681616485901E-3</v>
          </cell>
          <cell r="L680">
            <v>1.3896806384716199E-2</v>
          </cell>
          <cell r="M680">
            <v>1.19201889543938E-2</v>
          </cell>
          <cell r="N680">
            <v>1.08481007597186E-2</v>
          </cell>
          <cell r="O680">
            <v>1.8198796428786301E-2</v>
          </cell>
          <cell r="P680">
            <v>5.8586555163069503E-3</v>
          </cell>
        </row>
        <row r="681">
          <cell r="B681" t="str">
            <v>RHNS-EBAT</v>
          </cell>
          <cell r="C681" t="str">
            <v>VAR_cap</v>
          </cell>
          <cell r="D681" t="str">
            <v>-</v>
          </cell>
          <cell r="E681">
            <v>6.3850376341145505E-4</v>
          </cell>
          <cell r="F681">
            <v>6.3951154290033444E-4</v>
          </cell>
          <cell r="G681">
            <v>6.4240954719900207E-4</v>
          </cell>
          <cell r="H681">
            <v>2.0223052829203728E-2</v>
          </cell>
          <cell r="I681">
            <v>2.1818631816729779E-2</v>
          </cell>
          <cell r="J681">
            <v>2.2309996929398307E-2</v>
          </cell>
          <cell r="K681">
            <v>2.4927593358717633E-2</v>
          </cell>
          <cell r="L681">
            <v>2.7154123192853638E-2</v>
          </cell>
          <cell r="M681">
            <v>2.9306260956400685E-2</v>
          </cell>
          <cell r="N681">
            <v>2.988649437934993E-2</v>
          </cell>
          <cell r="O681">
            <v>3.1156965496448918E-2</v>
          </cell>
          <cell r="P681">
            <v>3.1375873280098505E-2</v>
          </cell>
        </row>
        <row r="682">
          <cell r="B682" t="str">
            <v>G-INTC-EXP00-AT</v>
          </cell>
          <cell r="C682" t="str">
            <v>VAR_fout</v>
          </cell>
          <cell r="D682" t="str">
            <v>ELC_E-AT</v>
          </cell>
          <cell r="E682">
            <v>6.2295565168296694</v>
          </cell>
          <cell r="F682">
            <v>1.0400128818587517E-3</v>
          </cell>
          <cell r="G682">
            <v>1.1498432590208354E-3</v>
          </cell>
          <cell r="H682">
            <v>2.5150768445335016E-4</v>
          </cell>
          <cell r="I682">
            <v>3.0936770334124447E-4</v>
          </cell>
          <cell r="J682">
            <v>2.9459402639478151E-4</v>
          </cell>
          <cell r="K682">
            <v>2.3964244700266663E-4</v>
          </cell>
          <cell r="L682">
            <v>2.3550275259779307E-4</v>
          </cell>
          <cell r="M682">
            <v>2.0234536647732252E-4</v>
          </cell>
          <cell r="N682">
            <v>2.1284586299173E-4</v>
          </cell>
          <cell r="O682">
            <v>2.028411282992119E-4</v>
          </cell>
          <cell r="P682">
            <v>3.4823166337816193E-4</v>
          </cell>
        </row>
        <row r="683">
          <cell r="B683" t="str">
            <v>G-INTC-EXP00-AT</v>
          </cell>
          <cell r="C683" t="str">
            <v>VAR_fin</v>
          </cell>
          <cell r="D683" t="str">
            <v>ELC</v>
          </cell>
          <cell r="E683">
            <v>6.2295565168296694</v>
          </cell>
          <cell r="F683">
            <v>1.0400128818587517E-3</v>
          </cell>
          <cell r="G683">
            <v>1.1498432590208354E-3</v>
          </cell>
          <cell r="H683">
            <v>2.5150768445335016E-4</v>
          </cell>
          <cell r="I683">
            <v>3.0936770334124447E-4</v>
          </cell>
          <cell r="J683">
            <v>2.9459402639478151E-4</v>
          </cell>
          <cell r="K683">
            <v>2.3964244700266663E-4</v>
          </cell>
          <cell r="L683">
            <v>2.3550275259779307E-4</v>
          </cell>
          <cell r="M683">
            <v>2.0234536647732252E-4</v>
          </cell>
          <cell r="N683">
            <v>2.1284586299173E-4</v>
          </cell>
          <cell r="O683">
            <v>2.028411282992119E-4</v>
          </cell>
          <cell r="P683">
            <v>3.4823166337816193E-4</v>
          </cell>
        </row>
        <row r="684">
          <cell r="B684" t="str">
            <v>G-INTC-EXP00-AT</v>
          </cell>
          <cell r="C684" t="str">
            <v>VAR_ncap</v>
          </cell>
          <cell r="D684" t="str">
            <v>-</v>
          </cell>
          <cell r="E684">
            <v>5.0789568811878302E-6</v>
          </cell>
          <cell r="F684">
            <v>4.7662549682156001E-6</v>
          </cell>
          <cell r="G684">
            <v>5.4882671854600798E-6</v>
          </cell>
          <cell r="H684">
            <v>5.3688547448342103E-6</v>
          </cell>
          <cell r="I684">
            <v>6.6271927069535298E-6</v>
          </cell>
          <cell r="J684">
            <v>6.2303094038986103E-6</v>
          </cell>
          <cell r="K684">
            <v>7.4992333965901403E-6</v>
          </cell>
          <cell r="L684">
            <v>1.82859863814598E-5</v>
          </cell>
          <cell r="M684">
            <v>1.16820768425403E-5</v>
          </cell>
          <cell r="N684">
            <v>4.7148843582958401E-4</v>
          </cell>
        </row>
        <row r="685">
          <cell r="B685" t="str">
            <v>G-INTC-EXP00-AT</v>
          </cell>
          <cell r="C685" t="str">
            <v>VAR_cap</v>
          </cell>
          <cell r="D685" t="str">
            <v>-</v>
          </cell>
          <cell r="E685">
            <v>0.23052264213401497</v>
          </cell>
          <cell r="F685">
            <v>6.7675944348999373E-4</v>
          </cell>
          <cell r="G685">
            <v>6.729093233099892E-4</v>
          </cell>
          <cell r="H685">
            <v>6.7473568299325493E-4</v>
          </cell>
          <cell r="I685">
            <v>6.8284399985052424E-4</v>
          </cell>
          <cell r="J685">
            <v>6.8233712833976057E-4</v>
          </cell>
          <cell r="K685">
            <v>6.8468204632732288E-4</v>
          </cell>
          <cell r="L685">
            <v>6.8433244863053133E-4</v>
          </cell>
          <cell r="M685">
            <v>6.8541867631455311E-4</v>
          </cell>
          <cell r="N685">
            <v>7.018370614599867E-4</v>
          </cell>
          <cell r="O685">
            <v>7.0307228429111746E-4</v>
          </cell>
          <cell r="P685">
            <v>1.1680355876406701E-3</v>
          </cell>
        </row>
        <row r="686">
          <cell r="B686" t="str">
            <v>G-INTC-IMP00-DE</v>
          </cell>
          <cell r="C686" t="str">
            <v>VAR_fout</v>
          </cell>
          <cell r="D686" t="str">
            <v>ELC</v>
          </cell>
          <cell r="E686">
            <v>46.398475558382302</v>
          </cell>
          <cell r="F686">
            <v>32.338602391606592</v>
          </cell>
          <cell r="G686">
            <v>28.689392685624579</v>
          </cell>
          <cell r="H686">
            <v>35.359871086083537</v>
          </cell>
          <cell r="I686">
            <v>34.641282112883324</v>
          </cell>
          <cell r="J686">
            <v>29.590258880414712</v>
          </cell>
          <cell r="K686">
            <v>28.589713963876353</v>
          </cell>
          <cell r="L686">
            <v>29.293736070265897</v>
          </cell>
          <cell r="M686">
            <v>7.5531810387914522</v>
          </cell>
          <cell r="N686">
            <v>7.5999453963166456E-3</v>
          </cell>
          <cell r="O686">
            <v>3.24861809211965E-3</v>
          </cell>
          <cell r="P686">
            <v>7.1364792753196363E-3</v>
          </cell>
        </row>
        <row r="687">
          <cell r="B687" t="str">
            <v>G-INTC-IMP00-DE</v>
          </cell>
          <cell r="C687" t="str">
            <v>VAR_fin</v>
          </cell>
          <cell r="D687" t="str">
            <v>ELC_I-DE</v>
          </cell>
          <cell r="E687">
            <v>46.398475558382302</v>
          </cell>
          <cell r="F687">
            <v>32.338602391606592</v>
          </cell>
          <cell r="G687">
            <v>28.689392685624579</v>
          </cell>
          <cell r="H687">
            <v>35.359871086083537</v>
          </cell>
          <cell r="I687">
            <v>34.641282112883324</v>
          </cell>
          <cell r="J687">
            <v>29.590258880414712</v>
          </cell>
          <cell r="K687">
            <v>28.589713963876353</v>
          </cell>
          <cell r="L687">
            <v>29.293736070265897</v>
          </cell>
          <cell r="M687">
            <v>7.5531810387914522</v>
          </cell>
          <cell r="N687">
            <v>7.5999453963166456E-3</v>
          </cell>
          <cell r="O687">
            <v>3.24861809211965E-3</v>
          </cell>
          <cell r="P687">
            <v>7.1364792753196363E-3</v>
          </cell>
        </row>
        <row r="688">
          <cell r="B688" t="str">
            <v>G-INTC-IMP00-DE</v>
          </cell>
          <cell r="C688" t="str">
            <v>VAR_ncap</v>
          </cell>
          <cell r="D688" t="str">
            <v>-</v>
          </cell>
          <cell r="E688">
            <v>4.6857759089609796E-6</v>
          </cell>
          <cell r="F688">
            <v>4.36278756914457E-6</v>
          </cell>
          <cell r="G688">
            <v>4.4789133139157899E-6</v>
          </cell>
          <cell r="H688">
            <v>4.8600847381024399E-6</v>
          </cell>
          <cell r="I688">
            <v>4.7597575688992898E-6</v>
          </cell>
          <cell r="J688">
            <v>5.4124537615727702E-6</v>
          </cell>
          <cell r="K688">
            <v>5.0411707115908396E-6</v>
          </cell>
          <cell r="L688">
            <v>1.7115200511022399E-5</v>
          </cell>
          <cell r="M688">
            <v>4.5002401443918302E-4</v>
          </cell>
          <cell r="N688">
            <v>6.0574392501262699E-4</v>
          </cell>
        </row>
        <row r="689">
          <cell r="B689" t="str">
            <v>G-INTC-IMP00-DE</v>
          </cell>
          <cell r="C689" t="str">
            <v>VAR_cap</v>
          </cell>
          <cell r="D689" t="str">
            <v>-</v>
          </cell>
          <cell r="E689">
            <v>2.2473072140807102</v>
          </cell>
          <cell r="F689">
            <v>2.24728566478798</v>
          </cell>
          <cell r="G689">
            <v>2.2472840015395903</v>
          </cell>
          <cell r="H689">
            <v>2.2472860667537145</v>
          </cell>
          <cell r="I689">
            <v>2.2472828527411153</v>
          </cell>
          <cell r="J689">
            <v>2.2472712379453705</v>
          </cell>
          <cell r="K689">
            <v>2.2472604908499569</v>
          </cell>
          <cell r="L689">
            <v>2.2472412418610705</v>
          </cell>
          <cell r="M689">
            <v>1.1470050047236349</v>
          </cell>
          <cell r="N689">
            <v>1.3902155918966708E-3</v>
          </cell>
          <cell r="O689">
            <v>4.7196292479220791E-4</v>
          </cell>
          <cell r="P689">
            <v>1.0725703996501627E-3</v>
          </cell>
        </row>
        <row r="690">
          <cell r="B690" t="str">
            <v>RHEM-SHSTG-CHPWOD</v>
          </cell>
          <cell r="C690" t="str">
            <v>VAR_fout</v>
          </cell>
          <cell r="D690" t="str">
            <v>AUX_REM-CHPWOD_OUT</v>
          </cell>
          <cell r="E690">
            <v>4.7472430622594646E-6</v>
          </cell>
          <cell r="F690">
            <v>6.2660906681264015E-6</v>
          </cell>
          <cell r="G690">
            <v>6.5055827691102012E-6</v>
          </cell>
          <cell r="H690">
            <v>2.5243911134793851E-3</v>
          </cell>
          <cell r="I690">
            <v>4.6214366402281114E-3</v>
          </cell>
          <cell r="J690">
            <v>4.5969149597994401E-3</v>
          </cell>
          <cell r="K690">
            <v>7.5635904390335996E-3</v>
          </cell>
          <cell r="L690">
            <v>1.8432326469936821E-2</v>
          </cell>
          <cell r="M690">
            <v>9.8614246208657535E-3</v>
          </cell>
          <cell r="N690">
            <v>2.2086647829949818E-2</v>
          </cell>
          <cell r="O690">
            <v>1.5677963139614781E-2</v>
          </cell>
          <cell r="P690">
            <v>4.4395149739491949E-2</v>
          </cell>
        </row>
        <row r="691">
          <cell r="B691" t="str">
            <v>RHEM-SHSTG-CHPWOD</v>
          </cell>
          <cell r="C691" t="str">
            <v>VAR_fout</v>
          </cell>
          <cell r="D691" t="str">
            <v>RHEM_LTH_CHPWOD</v>
          </cell>
          <cell r="E691">
            <v>4.747243062259451E-6</v>
          </cell>
          <cell r="F691">
            <v>6.2702680619051403E-6</v>
          </cell>
          <cell r="G691">
            <v>6.512359417828024E-6</v>
          </cell>
          <cell r="H691">
            <v>2.5243911134793851E-3</v>
          </cell>
          <cell r="I691">
            <v>4.6256842841989054E-3</v>
          </cell>
          <cell r="J691">
            <v>4.5969149597994237E-3</v>
          </cell>
          <cell r="K691">
            <v>7.5697698429870426E-3</v>
          </cell>
          <cell r="L691">
            <v>1.84323264699368E-2</v>
          </cell>
          <cell r="M691">
            <v>9.8614246208657431E-3</v>
          </cell>
          <cell r="N691">
            <v>2.2086647829949804E-2</v>
          </cell>
          <cell r="O691">
            <v>1.5677963139614771E-2</v>
          </cell>
          <cell r="P691">
            <v>4.43951497394919E-2</v>
          </cell>
        </row>
        <row r="692">
          <cell r="B692" t="str">
            <v>RHEM-SHSTG-CHPWOD</v>
          </cell>
          <cell r="C692" t="str">
            <v>VAR_fin</v>
          </cell>
          <cell r="D692" t="str">
            <v>AUX_REM-CHPWOD_IN</v>
          </cell>
          <cell r="E692">
            <v>3.7825194373227419E-6</v>
          </cell>
          <cell r="F692">
            <v>4.529604808381304E-6</v>
          </cell>
          <cell r="G692">
            <v>4.8283131219985998E-6</v>
          </cell>
          <cell r="H692">
            <v>3.1554888918490774E-3</v>
          </cell>
          <cell r="I692">
            <v>5.6068900414535166E-3</v>
          </cell>
          <cell r="J692">
            <v>5.4081352468229107E-3</v>
          </cell>
          <cell r="K692">
            <v>8.6511655348422839E-3</v>
          </cell>
          <cell r="L692">
            <v>2.0480362744374449E-2</v>
          </cell>
          <cell r="M692">
            <v>1.0957138467628597E-2</v>
          </cell>
          <cell r="N692">
            <v>2.454071981105552E-2</v>
          </cell>
          <cell r="O692">
            <v>1.7419959044016303E-2</v>
          </cell>
          <cell r="P692">
            <v>4.9327944154991012E-2</v>
          </cell>
        </row>
        <row r="693">
          <cell r="B693" t="str">
            <v>RHEM-SHSTG-CHPWOD</v>
          </cell>
          <cell r="C693" t="str">
            <v>VAR_fin</v>
          </cell>
          <cell r="D693" t="str">
            <v>RHEM_LTH_CHPWOD</v>
          </cell>
          <cell r="E693">
            <v>3.7825194373227419E-6</v>
          </cell>
          <cell r="F693">
            <v>4.529604808381304E-6</v>
          </cell>
          <cell r="G693">
            <v>4.8283131219985998E-6</v>
          </cell>
          <cell r="H693">
            <v>3.1554888918490774E-3</v>
          </cell>
          <cell r="I693">
            <v>5.6068900414535166E-3</v>
          </cell>
          <cell r="J693">
            <v>5.4081352468229107E-3</v>
          </cell>
          <cell r="K693">
            <v>8.6511655348422839E-3</v>
          </cell>
          <cell r="L693">
            <v>2.0480362744374449E-2</v>
          </cell>
          <cell r="M693">
            <v>1.0957138467628597E-2</v>
          </cell>
          <cell r="N693">
            <v>2.454071981105552E-2</v>
          </cell>
          <cell r="O693">
            <v>1.7419959044016303E-2</v>
          </cell>
          <cell r="P693">
            <v>4.9327944154991012E-2</v>
          </cell>
        </row>
        <row r="694">
          <cell r="B694" t="str">
            <v>RHEM-SHSTG-CHPWOD</v>
          </cell>
          <cell r="C694" t="str">
            <v>VAR_ncap</v>
          </cell>
          <cell r="D694" t="str">
            <v>-</v>
          </cell>
          <cell r="E694">
            <v>2.31032710480577E-3</v>
          </cell>
          <cell r="F694">
            <v>6.4598023801584897E-5</v>
          </cell>
          <cell r="G694">
            <v>1.06953777595426E-4</v>
          </cell>
          <cell r="H694">
            <v>9.3443101956184699E-5</v>
          </cell>
          <cell r="I694">
            <v>2.55158520813721E-3</v>
          </cell>
          <cell r="J694">
            <v>9.93527984619464E-4</v>
          </cell>
          <cell r="K694">
            <v>1.9240485310268999E-4</v>
          </cell>
          <cell r="L694">
            <v>3.9057990666661198E-3</v>
          </cell>
          <cell r="M694">
            <v>1.4636837316218899E-4</v>
          </cell>
          <cell r="N694">
            <v>2.45898254756912E-3</v>
          </cell>
          <cell r="O694">
            <v>1.94449765409923E-3</v>
          </cell>
          <cell r="P694">
            <v>5.52306251419242E-3</v>
          </cell>
        </row>
        <row r="695">
          <cell r="B695" t="str">
            <v>RHEM-SHSTG-CHPWOD</v>
          </cell>
          <cell r="C695" t="str">
            <v>VAR_cap</v>
          </cell>
          <cell r="D695" t="str">
            <v>-</v>
          </cell>
          <cell r="E695">
            <v>2.31032710480577E-3</v>
          </cell>
          <cell r="F695">
            <v>2.366505958311828E-3</v>
          </cell>
          <cell r="G695">
            <v>2.4514860129353491E-3</v>
          </cell>
          <cell r="H695">
            <v>2.5095475061799304E-3</v>
          </cell>
          <cell r="I695">
            <v>3.303768205979708E-3</v>
          </cell>
          <cell r="J695">
            <v>3.5934133911470273E-3</v>
          </cell>
          <cell r="K695">
            <v>3.6865996859903453E-3</v>
          </cell>
          <cell r="L695">
            <v>5.0377770289682464E-3</v>
          </cell>
          <cell r="M695">
            <v>4.2853216365914487E-3</v>
          </cell>
          <cell r="N695">
            <v>6.4348781879132984E-3</v>
          </cell>
          <cell r="O695">
            <v>5.0957038348969667E-3</v>
          </cell>
          <cell r="P695">
            <v>9.8606921754315936E-3</v>
          </cell>
        </row>
        <row r="696">
          <cell r="B696" t="str">
            <v>RHNM-CHPGFC</v>
          </cell>
          <cell r="C696" t="str">
            <v>VAR_fout</v>
          </cell>
          <cell r="D696" t="str">
            <v>CO2_R</v>
          </cell>
          <cell r="H696">
            <v>0.119488535339018</v>
          </cell>
          <cell r="I696">
            <v>0.46319556815434398</v>
          </cell>
          <cell r="J696">
            <v>0.461375436487727</v>
          </cell>
          <cell r="K696">
            <v>0.52796626365585597</v>
          </cell>
          <cell r="L696">
            <v>1.3708619237836801</v>
          </cell>
          <cell r="M696">
            <v>1.1683714322321099</v>
          </cell>
          <cell r="N696">
            <v>2.1346868374536601</v>
          </cell>
          <cell r="O696">
            <v>2.0416852411141302</v>
          </cell>
          <cell r="P696">
            <v>3.2873063429529501</v>
          </cell>
        </row>
        <row r="697">
          <cell r="B697" t="str">
            <v>RHNM-CHPGFC</v>
          </cell>
          <cell r="C697" t="str">
            <v>VAR_fout</v>
          </cell>
          <cell r="D697" t="str">
            <v>RHNM_NKEV_GAS_ELC_CHP</v>
          </cell>
          <cell r="H697">
            <v>8.8980824188630175E-4</v>
          </cell>
          <cell r="I697">
            <v>3.5314555728079432E-3</v>
          </cell>
          <cell r="J697">
            <v>3.5993828378475166E-3</v>
          </cell>
          <cell r="K697">
            <v>4.1656912646605686E-3</v>
          </cell>
          <cell r="L697">
            <v>1.0937728115295321E-2</v>
          </cell>
          <cell r="M697">
            <v>9.3221124912136136E-3</v>
          </cell>
          <cell r="N697">
            <v>1.7032075830747326E-2</v>
          </cell>
          <cell r="O697">
            <v>1.6290041817400007E-2</v>
          </cell>
          <cell r="P697">
            <v>2.6228508055475643E-2</v>
          </cell>
        </row>
        <row r="698">
          <cell r="B698" t="str">
            <v>RHNM-CHPGFC</v>
          </cell>
          <cell r="C698" t="str">
            <v>VAR_fout</v>
          </cell>
          <cell r="D698" t="str">
            <v>RHNM_LTH_CHPNGA</v>
          </cell>
          <cell r="H698">
            <v>9.965852309126587E-4</v>
          </cell>
          <cell r="I698">
            <v>3.8492865743606601E-3</v>
          </cell>
          <cell r="J698">
            <v>3.815345808118366E-3</v>
          </cell>
          <cell r="K698">
            <v>4.2906620026003858E-3</v>
          </cell>
          <cell r="L698">
            <v>1.0937728115295321E-2</v>
          </cell>
          <cell r="M698">
            <v>9.3221124912136136E-3</v>
          </cell>
          <cell r="N698">
            <v>1.7032075830747326E-2</v>
          </cell>
          <cell r="O698">
            <v>1.6290041817400007E-2</v>
          </cell>
          <cell r="P698">
            <v>2.6228508055475643E-2</v>
          </cell>
        </row>
        <row r="699">
          <cell r="B699" t="str">
            <v>RHNM-CHPGFC</v>
          </cell>
          <cell r="C699" t="str">
            <v>VAR_fin</v>
          </cell>
          <cell r="D699" t="str">
            <v>RNGA</v>
          </cell>
          <cell r="H699">
            <v>2.118591052110241E-3</v>
          </cell>
          <cell r="I699">
            <v>8.2126873786231274E-3</v>
          </cell>
          <cell r="J699">
            <v>8.1804155405625426E-3</v>
          </cell>
          <cell r="K699">
            <v>9.3611039655293674E-3</v>
          </cell>
          <cell r="L699">
            <v>2.4306062478434042E-2</v>
          </cell>
          <cell r="M699">
            <v>2.0715805536030255E-2</v>
          </cell>
          <cell r="N699">
            <v>3.7849057401660731E-2</v>
          </cell>
          <cell r="O699">
            <v>3.6200092927555556E-2</v>
          </cell>
          <cell r="P699">
            <v>5.828557345661254E-2</v>
          </cell>
        </row>
        <row r="700">
          <cell r="B700" t="str">
            <v>RHNM-CHPGFC</v>
          </cell>
          <cell r="C700" t="str">
            <v>VAR_ncap</v>
          </cell>
          <cell r="D700" t="str">
            <v>-</v>
          </cell>
          <cell r="H700">
            <v>7.9213412280040703E-5</v>
          </cell>
          <cell r="I700">
            <v>2.3529487578388E-4</v>
          </cell>
          <cell r="J700">
            <v>6.0695371929309403E-6</v>
          </cell>
          <cell r="K700">
            <v>7.5635596384734406E-5</v>
          </cell>
          <cell r="L700">
            <v>6.5732916086942705E-4</v>
          </cell>
          <cell r="M700">
            <v>2.0991811035975601E-5</v>
          </cell>
          <cell r="N700">
            <v>7.6256903955921403E-4</v>
          </cell>
          <cell r="O700">
            <v>9.3597141646065803E-6</v>
          </cell>
          <cell r="P700">
            <v>1.5426476457414599E-3</v>
          </cell>
        </row>
        <row r="701">
          <cell r="B701" t="str">
            <v>RHNM-CHPGFC</v>
          </cell>
          <cell r="C701" t="str">
            <v>VAR_cap</v>
          </cell>
          <cell r="D701" t="str">
            <v>-</v>
          </cell>
          <cell r="H701">
            <v>7.9213412280040703E-5</v>
          </cell>
          <cell r="I701">
            <v>3.144490846451352E-4</v>
          </cell>
          <cell r="J701">
            <v>3.2034031518380241E-4</v>
          </cell>
          <cell r="K701">
            <v>3.705579477687311E-4</v>
          </cell>
          <cell r="L701">
            <v>9.7330659999336256E-4</v>
          </cell>
          <cell r="M701">
            <v>8.2910848096306772E-4</v>
          </cell>
          <cell r="N701">
            <v>1.515039420575797E-3</v>
          </cell>
          <cell r="O701">
            <v>1.4487536387133876E-3</v>
          </cell>
          <cell r="P701">
            <v>2.3336208680747516E-3</v>
          </cell>
        </row>
        <row r="702">
          <cell r="B702" t="str">
            <v>G-INTC-EXP00-FR</v>
          </cell>
          <cell r="C702" t="str">
            <v>VAR_fout</v>
          </cell>
          <cell r="D702" t="str">
            <v>ELC_E-FR</v>
          </cell>
          <cell r="E702">
            <v>12.753359107449951</v>
          </cell>
          <cell r="F702">
            <v>8.0555612138432829E-4</v>
          </cell>
          <cell r="G702">
            <v>7.9492417534292553E-4</v>
          </cell>
          <cell r="H702">
            <v>5.1485015053539412E-4</v>
          </cell>
          <cell r="I702">
            <v>7.9637934062591273E-4</v>
          </cell>
          <cell r="J702">
            <v>8.0880271404332844E-4</v>
          </cell>
          <cell r="K702">
            <v>6.3149539146073713E-4</v>
          </cell>
          <cell r="L702">
            <v>7.8076247661840409E-4</v>
          </cell>
          <cell r="M702">
            <v>5.6010215093974457E-4</v>
          </cell>
          <cell r="N702">
            <v>7.7832537227895578E-4</v>
          </cell>
          <cell r="O702">
            <v>7.4436987499951624E-4</v>
          </cell>
          <cell r="P702">
            <v>1.3691930295298628E-3</v>
          </cell>
        </row>
        <row r="703">
          <cell r="B703" t="str">
            <v>G-INTC-EXP00-FR</v>
          </cell>
          <cell r="C703" t="str">
            <v>VAR_fin</v>
          </cell>
          <cell r="D703" t="str">
            <v>ELC</v>
          </cell>
          <cell r="E703">
            <v>12.753359107449951</v>
          </cell>
          <cell r="F703">
            <v>8.0555612138432829E-4</v>
          </cell>
          <cell r="G703">
            <v>7.9492417534292553E-4</v>
          </cell>
          <cell r="H703">
            <v>5.1485015053539412E-4</v>
          </cell>
          <cell r="I703">
            <v>7.9637934062591273E-4</v>
          </cell>
          <cell r="J703">
            <v>8.0880271404332844E-4</v>
          </cell>
          <cell r="K703">
            <v>6.3149539146073713E-4</v>
          </cell>
          <cell r="L703">
            <v>7.8076247661840409E-4</v>
          </cell>
          <cell r="M703">
            <v>5.6010215093974457E-4</v>
          </cell>
          <cell r="N703">
            <v>7.7832537227895578E-4</v>
          </cell>
          <cell r="O703">
            <v>7.4436987499951624E-4</v>
          </cell>
          <cell r="P703">
            <v>1.3691930295298628E-3</v>
          </cell>
        </row>
        <row r="704">
          <cell r="B704" t="str">
            <v>G-INTC-EXP00-FR</v>
          </cell>
          <cell r="C704" t="str">
            <v>VAR_ncap</v>
          </cell>
          <cell r="D704" t="str">
            <v>-</v>
          </cell>
          <cell r="E704">
            <v>4.7738667162443403E-6</v>
          </cell>
          <cell r="F704">
            <v>4.3824374788915796E-6</v>
          </cell>
          <cell r="G704">
            <v>5.2999591784384404E-6</v>
          </cell>
          <cell r="H704">
            <v>5.8425854477513902E-6</v>
          </cell>
          <cell r="I704">
            <v>6.3442310873884103E-6</v>
          </cell>
          <cell r="J704">
            <v>8.9133172243486901E-6</v>
          </cell>
          <cell r="K704">
            <v>8.7978382645329597E-6</v>
          </cell>
          <cell r="L704">
            <v>3.2551004235512698E-5</v>
          </cell>
          <cell r="M704">
            <v>1.6187457934430399E-5</v>
          </cell>
          <cell r="N704">
            <v>5.3385062985557795E-4</v>
          </cell>
        </row>
        <row r="705">
          <cell r="B705" t="str">
            <v>G-INTC-EXP00-FR</v>
          </cell>
          <cell r="C705" t="str">
            <v>VAR_cap</v>
          </cell>
          <cell r="D705" t="str">
            <v>-</v>
          </cell>
          <cell r="E705">
            <v>1.2999903209588033</v>
          </cell>
          <cell r="F705">
            <v>6.6688927984004387E-4</v>
          </cell>
          <cell r="G705">
            <v>6.5982576047995956E-4</v>
          </cell>
          <cell r="H705">
            <v>6.5889493829884849E-4</v>
          </cell>
          <cell r="I705">
            <v>6.6634270797094608E-4</v>
          </cell>
          <cell r="J705">
            <v>6.6622330155152731E-4</v>
          </cell>
          <cell r="K705">
            <v>6.6904549167889904E-4</v>
          </cell>
          <cell r="L705">
            <v>6.7224340017313367E-4</v>
          </cell>
          <cell r="M705">
            <v>6.746273554316673E-4</v>
          </cell>
          <cell r="N705">
            <v>7.0676258793933577E-4</v>
          </cell>
          <cell r="O705">
            <v>7.1146338731753467E-4</v>
          </cell>
          <cell r="P705">
            <v>1.2385622522330664E-3</v>
          </cell>
        </row>
        <row r="706">
          <cell r="B706" t="str">
            <v>RHNM-EBAT</v>
          </cell>
          <cell r="C706" t="str">
            <v>VAR_fout</v>
          </cell>
          <cell r="D706" t="str">
            <v>RHNM_ELC</v>
          </cell>
          <cell r="E706">
            <v>1.5705573658582777E-3</v>
          </cell>
          <cell r="F706">
            <v>1.5603942248708419E-3</v>
          </cell>
          <cell r="G706">
            <v>1.5687945227985188E-3</v>
          </cell>
          <cell r="H706">
            <v>3.2279760401228992E-2</v>
          </cell>
          <cell r="I706">
            <v>5.2656870107799791E-2</v>
          </cell>
          <cell r="J706">
            <v>6.0819883214750833E-2</v>
          </cell>
          <cell r="K706">
            <v>6.017101536246889E-2</v>
          </cell>
          <cell r="L706">
            <v>6.6583050198936261E-2</v>
          </cell>
          <cell r="M706">
            <v>7.1572691492180721E-2</v>
          </cell>
          <cell r="N706">
            <v>7.3049903158166507E-2</v>
          </cell>
          <cell r="O706">
            <v>7.6102765281419987E-2</v>
          </cell>
          <cell r="P706">
            <v>7.6651768543561205E-2</v>
          </cell>
        </row>
        <row r="707">
          <cell r="B707" t="str">
            <v>RHNM-EBAT</v>
          </cell>
          <cell r="C707" t="str">
            <v>VAR_fout</v>
          </cell>
          <cell r="D707" t="str">
            <v>AUX_RHNM-EBAT_OUT</v>
          </cell>
          <cell r="E707">
            <v>1.5705573658582796E-3</v>
          </cell>
          <cell r="F707">
            <v>1.5603942248708436E-3</v>
          </cell>
          <cell r="G707">
            <v>1.5687945227985201E-3</v>
          </cell>
          <cell r="H707">
            <v>3.2279760401229027E-2</v>
          </cell>
          <cell r="I707">
            <v>5.2656870107799861E-2</v>
          </cell>
          <cell r="J707">
            <v>6.0819883214750882E-2</v>
          </cell>
          <cell r="K707">
            <v>6.0171015362468938E-2</v>
          </cell>
          <cell r="L707">
            <v>6.6583050198936317E-2</v>
          </cell>
          <cell r="M707">
            <v>7.1572691492180804E-2</v>
          </cell>
          <cell r="N707">
            <v>7.304990315816659E-2</v>
          </cell>
          <cell r="O707">
            <v>7.6102765281420057E-2</v>
          </cell>
          <cell r="P707">
            <v>7.6651768543561302E-2</v>
          </cell>
        </row>
        <row r="708">
          <cell r="B708" t="str">
            <v>RHNM-EBAT</v>
          </cell>
          <cell r="C708" t="str">
            <v>VAR_fin</v>
          </cell>
          <cell r="D708" t="str">
            <v>RHNM_ELC</v>
          </cell>
          <cell r="E708">
            <v>1.7372486245656603E-3</v>
          </cell>
          <cell r="F708">
            <v>1.7260095647272072E-3</v>
          </cell>
          <cell r="G708">
            <v>1.7352174045487466E-3</v>
          </cell>
          <cell r="H708">
            <v>3.5697398364291977E-2</v>
          </cell>
          <cell r="I708">
            <v>5.8231725721792603E-2</v>
          </cell>
          <cell r="J708">
            <v>6.7258902472151605E-2</v>
          </cell>
          <cell r="K708">
            <v>6.6541359912863737E-2</v>
          </cell>
          <cell r="L708">
            <v>7.3632195987613114E-2</v>
          </cell>
          <cell r="M708">
            <v>7.91500325691194E-2</v>
          </cell>
          <cell r="N708">
            <v>8.0783626117889945E-2</v>
          </cell>
          <cell r="O708">
            <v>8.4159675974760886E-2</v>
          </cell>
          <cell r="P708">
            <v>8.4766797129608704E-2</v>
          </cell>
        </row>
        <row r="709">
          <cell r="B709" t="str">
            <v>RHNM-EBAT</v>
          </cell>
          <cell r="C709" t="str">
            <v>VAR_fin</v>
          </cell>
          <cell r="D709" t="str">
            <v>AUX_RHNM-EBAT_IN</v>
          </cell>
          <cell r="E709">
            <v>1.7372486245656603E-3</v>
          </cell>
          <cell r="F709">
            <v>1.7260095647272072E-3</v>
          </cell>
          <cell r="G709">
            <v>1.7352174045487466E-3</v>
          </cell>
          <cell r="H709">
            <v>3.5697398364291977E-2</v>
          </cell>
          <cell r="I709">
            <v>5.8231725721792603E-2</v>
          </cell>
          <cell r="J709">
            <v>6.7258902472151605E-2</v>
          </cell>
          <cell r="K709">
            <v>6.6541359912863737E-2</v>
          </cell>
          <cell r="L709">
            <v>7.3632195987613114E-2</v>
          </cell>
          <cell r="M709">
            <v>7.91500325691194E-2</v>
          </cell>
          <cell r="N709">
            <v>8.0783626117889945E-2</v>
          </cell>
          <cell r="O709">
            <v>8.4159675974760886E-2</v>
          </cell>
          <cell r="P709">
            <v>8.4766797129608704E-2</v>
          </cell>
        </row>
        <row r="710">
          <cell r="B710" t="str">
            <v>RHNM-EBAT</v>
          </cell>
          <cell r="C710" t="str">
            <v>VAR_ncap</v>
          </cell>
          <cell r="D710" t="str">
            <v>-</v>
          </cell>
          <cell r="E710">
            <v>6.3580142073604005E-4</v>
          </cell>
          <cell r="F710">
            <v>1.2681156282483599E-6</v>
          </cell>
          <cell r="G710">
            <v>3.4616635794907001E-6</v>
          </cell>
          <cell r="H710">
            <v>1.9820231245482399E-2</v>
          </cell>
          <cell r="I710">
            <v>2.2077740698149598E-3</v>
          </cell>
          <cell r="J710">
            <v>1.8601275312547801E-2</v>
          </cell>
          <cell r="K710">
            <v>6.4276087429720203E-3</v>
          </cell>
          <cell r="L710">
            <v>1.45097340628767E-2</v>
          </cell>
          <cell r="M710">
            <v>1.1919028329604399E-2</v>
          </cell>
          <cell r="N710">
            <v>1.0572591988862E-2</v>
          </cell>
          <cell r="O710">
            <v>1.8492555663394E-2</v>
          </cell>
          <cell r="P710">
            <v>5.7739539516848204E-3</v>
          </cell>
        </row>
        <row r="711">
          <cell r="B711" t="str">
            <v>RHNM-EBAT</v>
          </cell>
          <cell r="C711" t="str">
            <v>VAR_cap</v>
          </cell>
          <cell r="D711" t="str">
            <v>-</v>
          </cell>
          <cell r="E711">
            <v>6.3849505817940107E-4</v>
          </cell>
          <cell r="F711">
            <v>6.3950431622916877E-4</v>
          </cell>
          <cell r="G711">
            <v>6.4240661995131846E-4</v>
          </cell>
          <cell r="H711">
            <v>2.0288589558689629E-2</v>
          </cell>
          <cell r="I711">
            <v>2.2029202051874402E-2</v>
          </cell>
          <cell r="J711">
            <v>2.4970572945818705E-2</v>
          </cell>
          <cell r="K711">
            <v>2.6172916722541184E-2</v>
          </cell>
          <cell r="L711">
            <v>2.7289993784817519E-2</v>
          </cell>
          <cell r="M711">
            <v>2.9319033410087559E-2</v>
          </cell>
          <cell r="N711">
            <v>2.9923854632679985E-2</v>
          </cell>
          <cell r="O711">
            <v>3.1175010418640899E-2</v>
          </cell>
          <cell r="P711">
            <v>3.139900035041801E-2</v>
          </cell>
        </row>
        <row r="712">
          <cell r="B712" t="str">
            <v>ITOT-CHPWST</v>
          </cell>
          <cell r="C712" t="str">
            <v>VAR_fout</v>
          </cell>
          <cell r="D712" t="str">
            <v>ITOT_LTH_CHP</v>
          </cell>
          <cell r="E712">
            <v>1.9348004706952548</v>
          </cell>
          <cell r="F712">
            <v>1.8587820605423897</v>
          </cell>
          <cell r="G712">
            <v>2.5502952706041162</v>
          </cell>
          <cell r="H712">
            <v>2.2433402283264736</v>
          </cell>
          <cell r="I712">
            <v>1.9426779919058765</v>
          </cell>
          <cell r="J712">
            <v>1.6589288562111399</v>
          </cell>
          <cell r="K712">
            <v>1.3779623974206916</v>
          </cell>
          <cell r="L712">
            <v>1.0997785016611987</v>
          </cell>
          <cell r="M712">
            <v>1.0997750322951587</v>
          </cell>
          <cell r="N712">
            <v>1.0997804466430967</v>
          </cell>
          <cell r="O712">
            <v>1.0997782921865691</v>
          </cell>
          <cell r="P712">
            <v>1.0997922646607186</v>
          </cell>
        </row>
        <row r="713">
          <cell r="B713" t="str">
            <v>ITOT-CHPWST</v>
          </cell>
          <cell r="C713" t="str">
            <v>VAR_fout</v>
          </cell>
          <cell r="D713" t="str">
            <v>ITOT_KEV_WST_ELC_CHP</v>
          </cell>
          <cell r="E713">
            <v>0.23004248940722621</v>
          </cell>
          <cell r="F713">
            <v>0.23015940532387758</v>
          </cell>
          <cell r="G713">
            <v>0.33670702973533045</v>
          </cell>
          <cell r="H713">
            <v>0.33294696334680196</v>
          </cell>
          <cell r="I713">
            <v>0.32918740501123495</v>
          </cell>
          <cell r="J713">
            <v>0.32752539086395471</v>
          </cell>
          <cell r="K713">
            <v>0.32586396166444043</v>
          </cell>
          <cell r="L713">
            <v>0.32420351651987395</v>
          </cell>
          <cell r="M713">
            <v>0.32420249378605193</v>
          </cell>
          <cell r="N713">
            <v>0.32420408988075533</v>
          </cell>
          <cell r="O713">
            <v>0.3242034547688834</v>
          </cell>
          <cell r="P713">
            <v>0.32420757371215003</v>
          </cell>
        </row>
        <row r="714">
          <cell r="B714" t="str">
            <v>ITOT-CHPWST</v>
          </cell>
          <cell r="C714" t="str">
            <v>VAR_fout</v>
          </cell>
          <cell r="D714" t="str">
            <v>CO2_I</v>
          </cell>
          <cell r="E714">
            <v>344.47170863844798</v>
          </cell>
          <cell r="F714">
            <v>344.64676270839999</v>
          </cell>
          <cell r="G714">
            <v>504.19680412859401</v>
          </cell>
          <cell r="H714">
            <v>498.566350086998</v>
          </cell>
          <cell r="I714">
            <v>492.93665682155603</v>
          </cell>
          <cell r="J714">
            <v>490.44789909608198</v>
          </cell>
          <cell r="K714">
            <v>487.96001729171502</v>
          </cell>
          <cell r="L714">
            <v>485.47360904541398</v>
          </cell>
          <cell r="M714">
            <v>485.47207756825799</v>
          </cell>
          <cell r="N714">
            <v>485.47446761591698</v>
          </cell>
          <cell r="O714">
            <v>485.473516577336</v>
          </cell>
          <cell r="P714">
            <v>485.47968442608197</v>
          </cell>
        </row>
        <row r="715">
          <cell r="B715" t="str">
            <v>ITOT-CHPWST</v>
          </cell>
          <cell r="C715" t="str">
            <v>VAR_fin</v>
          </cell>
          <cell r="D715" t="str">
            <v>IWST</v>
          </cell>
          <cell r="E715">
            <v>3.7119796189487904</v>
          </cell>
          <cell r="F715">
            <v>3.7138659774612091</v>
          </cell>
          <cell r="G715">
            <v>5.4331552169029607</v>
          </cell>
          <cell r="H715">
            <v>5.3724822207650638</v>
          </cell>
          <cell r="I715">
            <v>5.3118174226460759</v>
          </cell>
          <cell r="J715">
            <v>5.2849989126732968</v>
          </cell>
          <cell r="K715">
            <v>5.2581898415055468</v>
          </cell>
          <cell r="L715">
            <v>5.2313966491962747</v>
          </cell>
          <cell r="M715">
            <v>5.2313801462096707</v>
          </cell>
          <cell r="N715">
            <v>5.2314059010335923</v>
          </cell>
          <cell r="O715">
            <v>5.2313956527730179</v>
          </cell>
          <cell r="P715">
            <v>5.2314621166603636</v>
          </cell>
        </row>
        <row r="716">
          <cell r="B716" t="str">
            <v>ITOT-CHPWST</v>
          </cell>
          <cell r="C716" t="str">
            <v>VAR_ncap</v>
          </cell>
          <cell r="D716" t="str">
            <v>-</v>
          </cell>
          <cell r="F716">
            <v>3.0744520781016499E-7</v>
          </cell>
          <cell r="G716">
            <v>4.4594371933634098E-7</v>
          </cell>
          <cell r="H716">
            <v>7.6180788129594798E-4</v>
          </cell>
          <cell r="I716">
            <v>5.7900430174330601E-3</v>
          </cell>
          <cell r="J716">
            <v>1.2510556693601401E-3</v>
          </cell>
          <cell r="K716">
            <v>4.1687852666356901E-6</v>
          </cell>
          <cell r="L716">
            <v>5.3202967598811801E-3</v>
          </cell>
          <cell r="M716">
            <v>2.6978271779310099E-4</v>
          </cell>
          <cell r="N716">
            <v>5.5994291307308298E-4</v>
          </cell>
          <cell r="O716">
            <v>4.9596845738127697E-3</v>
          </cell>
          <cell r="P716">
            <v>2.0914799236800702E-3</v>
          </cell>
        </row>
        <row r="717">
          <cell r="B717" t="str">
            <v>ITOT-CHPWST</v>
          </cell>
          <cell r="C717" t="str">
            <v>VAR_cap</v>
          </cell>
          <cell r="D717" t="str">
            <v>-</v>
          </cell>
          <cell r="E717">
            <v>4.7708802088736312E-2</v>
          </cell>
          <cell r="F717">
            <v>1.5455259005855211E-2</v>
          </cell>
          <cell r="G717">
            <v>1.5454264017914048E-2</v>
          </cell>
          <cell r="H717">
            <v>1.3546093159314394E-2</v>
          </cell>
          <cell r="I717">
            <v>1.3393484286520568E-2</v>
          </cell>
          <cell r="J717">
            <v>1.3840784432409589E-2</v>
          </cell>
          <cell r="K717">
            <v>1.3844365377870104E-2</v>
          </cell>
          <cell r="L717">
            <v>1.3193229205943253E-2</v>
          </cell>
          <cell r="M717">
            <v>1.3191471067638386E-2</v>
          </cell>
          <cell r="N717">
            <v>1.3193732264742509E-2</v>
          </cell>
          <cell r="O717">
            <v>1.3192767336049288E-2</v>
          </cell>
          <cell r="P717">
            <v>1.3203711808431157E-2</v>
          </cell>
        </row>
        <row r="718">
          <cell r="B718" t="str">
            <v>CAES-EBAT</v>
          </cell>
          <cell r="C718" t="str">
            <v>VAR_fout</v>
          </cell>
          <cell r="D718" t="str">
            <v>ELC13</v>
          </cell>
          <cell r="E718">
            <v>9.4571148594493323E-2</v>
          </cell>
          <cell r="F718">
            <v>9.6149658558263105E-3</v>
          </cell>
          <cell r="G718">
            <v>9.349071614743229E-2</v>
          </cell>
          <cell r="H718">
            <v>4.4533924256607169E-2</v>
          </cell>
          <cell r="I718">
            <v>3.8997759818377074E-2</v>
          </cell>
          <cell r="J718">
            <v>3.0967108460841605E-2</v>
          </cell>
          <cell r="K718">
            <v>4.3008903941800817E-3</v>
          </cell>
          <cell r="L718">
            <v>1.7332308579004203E-2</v>
          </cell>
          <cell r="M718">
            <v>9.3338935436740988E-2</v>
          </cell>
          <cell r="N718">
            <v>9.3360279755257264E-2</v>
          </cell>
          <cell r="O718">
            <v>9.3353230683082836E-2</v>
          </cell>
          <cell r="P718">
            <v>9.3359460233291211E-2</v>
          </cell>
        </row>
        <row r="719">
          <cell r="B719" t="str">
            <v>CAES-EBAT</v>
          </cell>
          <cell r="C719" t="str">
            <v>VAR_fout</v>
          </cell>
          <cell r="D719" t="str">
            <v>AUX_CAES_OUT</v>
          </cell>
          <cell r="E719">
            <v>9.4571148594493226E-2</v>
          </cell>
          <cell r="F719">
            <v>9.6149658558262983E-3</v>
          </cell>
          <cell r="G719">
            <v>9.3490716147432235E-2</v>
          </cell>
          <cell r="H719">
            <v>4.4533924256607127E-2</v>
          </cell>
          <cell r="I719">
            <v>3.8997759818377054E-2</v>
          </cell>
          <cell r="J719">
            <v>3.0967108460841594E-2</v>
          </cell>
          <cell r="K719">
            <v>4.3008903941800783E-3</v>
          </cell>
          <cell r="L719">
            <v>1.7332308579004193E-2</v>
          </cell>
          <cell r="M719">
            <v>9.3338935436740864E-2</v>
          </cell>
          <cell r="N719">
            <v>9.3360279755257042E-2</v>
          </cell>
          <cell r="O719">
            <v>9.3353230683082711E-2</v>
          </cell>
          <cell r="P719">
            <v>9.3359460233291072E-2</v>
          </cell>
        </row>
        <row r="720">
          <cell r="B720" t="str">
            <v>CAES-EBAT</v>
          </cell>
          <cell r="C720" t="str">
            <v>VAR_fin</v>
          </cell>
          <cell r="D720" t="str">
            <v>ELC13</v>
          </cell>
          <cell r="E720">
            <v>0.1351020650919772</v>
          </cell>
          <cell r="F720">
            <v>1.3736089633059789E-2</v>
          </cell>
          <cell r="G720">
            <v>0.13355847370428886</v>
          </cell>
          <cell r="H720">
            <v>6.3620314656000432E-2</v>
          </cell>
          <cell r="I720">
            <v>5.5711493955530683E-2</v>
          </cell>
          <cell r="J720">
            <v>4.4239136041413857E-2</v>
          </cell>
          <cell r="K720">
            <v>6.1445673080613543E-3</v>
          </cell>
          <cell r="L720">
            <v>2.4760866377068785E-2</v>
          </cell>
          <cell r="M720">
            <v>0.13334173574011821</v>
          </cell>
          <cell r="N720">
            <v>0.13337222844141644</v>
          </cell>
          <cell r="O720">
            <v>0.13336215690473988</v>
          </cell>
          <cell r="P720">
            <v>0.13337105576761715</v>
          </cell>
        </row>
        <row r="721">
          <cell r="B721" t="str">
            <v>CAES-EBAT</v>
          </cell>
          <cell r="C721" t="str">
            <v>VAR_fin</v>
          </cell>
          <cell r="D721" t="str">
            <v>AUX_CAES_IN</v>
          </cell>
          <cell r="E721">
            <v>0.1351020650919772</v>
          </cell>
          <cell r="F721">
            <v>1.3736089633059789E-2</v>
          </cell>
          <cell r="G721">
            <v>0.13355847370428886</v>
          </cell>
          <cell r="H721">
            <v>6.3620314656000432E-2</v>
          </cell>
          <cell r="I721">
            <v>5.5711493955530683E-2</v>
          </cell>
          <cell r="J721">
            <v>4.4239136041413857E-2</v>
          </cell>
          <cell r="K721">
            <v>6.1445673080613543E-3</v>
          </cell>
          <cell r="L721">
            <v>2.4760866377068785E-2</v>
          </cell>
          <cell r="M721">
            <v>0.13334173574011821</v>
          </cell>
          <cell r="N721">
            <v>0.13337222844141644</v>
          </cell>
          <cell r="O721">
            <v>0.13336215690473988</v>
          </cell>
          <cell r="P721">
            <v>0.13337105576761715</v>
          </cell>
        </row>
        <row r="722">
          <cell r="B722" t="str">
            <v>CAES-EBAT</v>
          </cell>
          <cell r="C722" t="str">
            <v>VAR_ncap</v>
          </cell>
          <cell r="D722" t="str">
            <v>-</v>
          </cell>
          <cell r="F722">
            <v>1.5889784065564301E-6</v>
          </cell>
          <cell r="G722">
            <v>1.60483403855224E-6</v>
          </cell>
          <cell r="H722">
            <v>1.5005451121160399E-6</v>
          </cell>
          <cell r="I722">
            <v>2.0352522251558101E-6</v>
          </cell>
          <cell r="J722">
            <v>4.8078634579605498E-6</v>
          </cell>
          <cell r="K722">
            <v>5.0709887390432903E-6</v>
          </cell>
          <cell r="L722">
            <v>2.4657432318832201E-6</v>
          </cell>
          <cell r="M722">
            <v>1.8281652923842E-6</v>
          </cell>
          <cell r="N722">
            <v>2.32329733676457E-6</v>
          </cell>
          <cell r="O722">
            <v>2.8579191245144401E-6</v>
          </cell>
          <cell r="P722">
            <v>6.4930745526835604E-6</v>
          </cell>
        </row>
        <row r="723">
          <cell r="B723" t="str">
            <v>CAES-EBAT</v>
          </cell>
          <cell r="C723" t="str">
            <v>VAR_cap</v>
          </cell>
          <cell r="D723" t="str">
            <v>-</v>
          </cell>
          <cell r="E723">
            <v>0.1</v>
          </cell>
          <cell r="F723">
            <v>9.8972536784919532E-2</v>
          </cell>
          <cell r="G723">
            <v>9.8971665144486146E-2</v>
          </cell>
          <cell r="H723">
            <v>9.8787885544545012E-2</v>
          </cell>
          <cell r="I723">
            <v>9.8788918511158466E-2</v>
          </cell>
          <cell r="J723">
            <v>9.8792765781530484E-2</v>
          </cell>
          <cell r="K723">
            <v>9.8796410600337017E-2</v>
          </cell>
          <cell r="L723">
            <v>9.8796556911900063E-2</v>
          </cell>
          <cell r="M723">
            <v>9.879529310536958E-2</v>
          </cell>
          <cell r="N723">
            <v>9.8794286589627842E-2</v>
          </cell>
          <cell r="O723">
            <v>9.8793735795614221E-2</v>
          </cell>
          <cell r="P723">
            <v>9.8796695160349973E-2</v>
          </cell>
        </row>
        <row r="724">
          <cell r="B724" t="str">
            <v>HPLSOL</v>
          </cell>
          <cell r="C724" t="str">
            <v>VAR_fout</v>
          </cell>
          <cell r="D724" t="str">
            <v>LTH</v>
          </cell>
          <cell r="H724">
            <v>5.4150629851240426E-5</v>
          </cell>
          <cell r="I724">
            <v>8.4222044883349798E-5</v>
          </cell>
          <cell r="J724">
            <v>8.8572825605009398E-5</v>
          </cell>
          <cell r="K724">
            <v>9.0407158277678267E-5</v>
          </cell>
          <cell r="L724">
            <v>9.4205155527102153E-5</v>
          </cell>
          <cell r="M724">
            <v>9.5983374698381256E-5</v>
          </cell>
          <cell r="N724">
            <v>1.0979230204681288E-4</v>
          </cell>
          <cell r="O724">
            <v>1.154743298600722E-4</v>
          </cell>
          <cell r="P724">
            <v>2.0411165270620648E-4</v>
          </cell>
        </row>
        <row r="725">
          <cell r="B725" t="str">
            <v>HPLSOL</v>
          </cell>
          <cell r="C725" t="str">
            <v>VAR_fin</v>
          </cell>
          <cell r="D725" t="str">
            <v>SOL</v>
          </cell>
          <cell r="H725">
            <v>5.4150629851240426E-5</v>
          </cell>
          <cell r="I725">
            <v>8.4222044883349798E-5</v>
          </cell>
          <cell r="J725">
            <v>8.8572825605009398E-5</v>
          </cell>
          <cell r="K725">
            <v>9.0407158277678267E-5</v>
          </cell>
          <cell r="L725">
            <v>9.4205155527102153E-5</v>
          </cell>
          <cell r="M725">
            <v>9.5983374698381256E-5</v>
          </cell>
          <cell r="N725">
            <v>1.0979230204681288E-4</v>
          </cell>
          <cell r="O725">
            <v>1.154743298600722E-4</v>
          </cell>
          <cell r="P725">
            <v>2.0411165270620648E-4</v>
          </cell>
        </row>
        <row r="726">
          <cell r="B726" t="str">
            <v>HPLSOL</v>
          </cell>
          <cell r="C726" t="str">
            <v>VAR_fin</v>
          </cell>
          <cell r="D726" t="str">
            <v>SOLPVC</v>
          </cell>
          <cell r="H726">
            <v>5.4150629851240399E-5</v>
          </cell>
          <cell r="I726">
            <v>8.4222044883349798E-5</v>
          </cell>
          <cell r="J726">
            <v>8.8572825605009398E-5</v>
          </cell>
          <cell r="K726">
            <v>9.0407158277678294E-5</v>
          </cell>
          <cell r="L726">
            <v>9.4205155527102099E-5</v>
          </cell>
          <cell r="M726">
            <v>9.5983374698381405E-5</v>
          </cell>
          <cell r="N726">
            <v>1.09792302046813E-4</v>
          </cell>
          <cell r="O726">
            <v>1.15474329860072E-4</v>
          </cell>
          <cell r="P726">
            <v>2.0411165270620599E-4</v>
          </cell>
        </row>
        <row r="727">
          <cell r="B727" t="str">
            <v>HPLSOL</v>
          </cell>
          <cell r="C727" t="str">
            <v>VAR_ncap</v>
          </cell>
          <cell r="D727" t="str">
            <v>-</v>
          </cell>
          <cell r="H727">
            <v>1.26752015741241E-5</v>
          </cell>
          <cell r="I727">
            <v>7.36655844860866E-6</v>
          </cell>
          <cell r="J727">
            <v>4.79845864816611E-7</v>
          </cell>
          <cell r="K727">
            <v>3.8819242198624497E-6</v>
          </cell>
          <cell r="L727">
            <v>1.4779684792015601E-5</v>
          </cell>
          <cell r="M727">
            <v>4.1079200875411202E-7</v>
          </cell>
          <cell r="N727">
            <v>1.15551229977925E-5</v>
          </cell>
          <cell r="O727">
            <v>1.4843816501560801E-6</v>
          </cell>
          <cell r="P727">
            <v>4.2586432153785503E-5</v>
          </cell>
        </row>
        <row r="728">
          <cell r="B728" t="str">
            <v>HPLSOL</v>
          </cell>
          <cell r="C728" t="str">
            <v>VAR_cap</v>
          </cell>
          <cell r="D728" t="str">
            <v>-</v>
          </cell>
          <cell r="H728">
            <v>1.26752015741241E-5</v>
          </cell>
          <cell r="I728">
            <v>2.00417600227327E-5</v>
          </cell>
          <cell r="J728">
            <v>2.0521605887549298E-5</v>
          </cell>
          <cell r="K728">
            <v>2.0385317680541699E-5</v>
          </cell>
          <cell r="L728">
            <v>2.65080133253034E-5</v>
          </cell>
          <cell r="M728">
            <v>2.17248656337941E-5</v>
          </cell>
          <cell r="N728">
            <v>3.0627524018424698E-5</v>
          </cell>
          <cell r="O728">
            <v>2.82299814487183E-5</v>
          </cell>
          <cell r="P728">
            <v>5.60367288104882E-5</v>
          </cell>
        </row>
        <row r="729">
          <cell r="B729" t="str">
            <v>RHEM-CHPNGA</v>
          </cell>
          <cell r="C729" t="str">
            <v>VAR_fout</v>
          </cell>
          <cell r="D729" t="str">
            <v>CO2_R</v>
          </cell>
          <cell r="E729">
            <v>6.6526184947169398</v>
          </cell>
          <cell r="F729">
            <v>3.0571182473762502</v>
          </cell>
          <cell r="G729">
            <v>12.6769897467905</v>
          </cell>
          <cell r="H729">
            <v>47.086333917567401</v>
          </cell>
          <cell r="I729">
            <v>48.566078450472503</v>
          </cell>
          <cell r="J729">
            <v>61.966769631775001</v>
          </cell>
          <cell r="K729">
            <v>50.907097449763803</v>
          </cell>
          <cell r="L729">
            <v>55.137052752151099</v>
          </cell>
          <cell r="M729">
            <v>52.733777177611103</v>
          </cell>
          <cell r="N729">
            <v>50.728180378700998</v>
          </cell>
          <cell r="O729">
            <v>57.178506791515296</v>
          </cell>
          <cell r="P729">
            <v>88.750147960260307</v>
          </cell>
        </row>
        <row r="730">
          <cell r="B730" t="str">
            <v>RHEM-CHPNGA</v>
          </cell>
          <cell r="C730" t="str">
            <v>VAR_fout</v>
          </cell>
          <cell r="D730" t="str">
            <v>RHEM_LTH_CHPNGA</v>
          </cell>
          <cell r="E730">
            <v>6.0893230943114031E-2</v>
          </cell>
          <cell r="F730">
            <v>3.4011318104394256E-2</v>
          </cell>
          <cell r="G730">
            <v>0.13835375570063863</v>
          </cell>
          <cell r="H730">
            <v>0.51483514707789702</v>
          </cell>
          <cell r="I730">
            <v>0.52747911388627755</v>
          </cell>
          <cell r="J730">
            <v>0.66895244191499381</v>
          </cell>
          <cell r="K730">
            <v>0.54748227940793426</v>
          </cell>
          <cell r="L730">
            <v>0.58888977626154382</v>
          </cell>
          <cell r="M730">
            <v>0.56605835756028244</v>
          </cell>
          <cell r="N730">
            <v>0.54139666879775594</v>
          </cell>
          <cell r="O730">
            <v>0.61250086329164921</v>
          </cell>
          <cell r="P730">
            <v>0.9486889279551155</v>
          </cell>
        </row>
        <row r="731">
          <cell r="B731" t="str">
            <v>RHEM-CHPNGA</v>
          </cell>
          <cell r="C731" t="str">
            <v>VAR_fout</v>
          </cell>
          <cell r="D731" t="str">
            <v>RHEM_NKEV_GAS_ELC_CHP</v>
          </cell>
          <cell r="E731">
            <v>2.8030217418258813E-2</v>
          </cell>
          <cell r="F731">
            <v>1.580992025583618E-2</v>
          </cell>
          <cell r="G731">
            <v>6.527536196288268E-2</v>
          </cell>
          <cell r="H731">
            <v>0.24911378084414354</v>
          </cell>
          <cell r="I731">
            <v>0.2583744053565008</v>
          </cell>
          <cell r="J731">
            <v>0.33175690208792391</v>
          </cell>
          <cell r="K731">
            <v>0.27483116282463588</v>
          </cell>
          <cell r="L731">
            <v>0.29927185350996505</v>
          </cell>
          <cell r="M731">
            <v>0.28766900138309437</v>
          </cell>
          <cell r="N731">
            <v>0.27513601201197474</v>
          </cell>
          <cell r="O731">
            <v>0.3112709305252645</v>
          </cell>
          <cell r="P731">
            <v>0.48212060273128782</v>
          </cell>
        </row>
        <row r="732">
          <cell r="B732" t="str">
            <v>RHEM-CHPNGA</v>
          </cell>
          <cell r="C732" t="str">
            <v>VAR_fin</v>
          </cell>
          <cell r="D732" t="str">
            <v>RNGA</v>
          </cell>
          <cell r="E732">
            <v>0.11795422862973279</v>
          </cell>
          <cell r="F732">
            <v>5.4204224244259858E-2</v>
          </cell>
          <cell r="G732">
            <v>0.22476932175160441</v>
          </cell>
          <cell r="H732">
            <v>0.83486407655261285</v>
          </cell>
          <cell r="I732">
            <v>0.8611006817459661</v>
          </cell>
          <cell r="J732">
            <v>1.0987015892158698</v>
          </cell>
          <cell r="K732">
            <v>0.90260811081141401</v>
          </cell>
          <cell r="L732">
            <v>0.97760731830055103</v>
          </cell>
          <cell r="M732">
            <v>0.93499604924842294</v>
          </cell>
          <cell r="N732">
            <v>0.89943582231739283</v>
          </cell>
          <cell r="O732">
            <v>1.013803311906299</v>
          </cell>
          <cell r="P732">
            <v>1.5735841836925564</v>
          </cell>
        </row>
        <row r="733">
          <cell r="B733" t="str">
            <v>RHEM-CHPNGA</v>
          </cell>
          <cell r="C733" t="str">
            <v>VAR_ncap</v>
          </cell>
          <cell r="D733" t="str">
            <v>-</v>
          </cell>
          <cell r="F733">
            <v>2.1344620531836799E-7</v>
          </cell>
          <cell r="G733">
            <v>6.5928322386998604E-5</v>
          </cell>
          <cell r="H733">
            <v>1.36421107409166E-2</v>
          </cell>
          <cell r="I733">
            <v>6.8933580555313398E-4</v>
          </cell>
          <cell r="J733">
            <v>8.2402969573207099E-3</v>
          </cell>
          <cell r="K733">
            <v>2.1362163792337102E-3</v>
          </cell>
          <cell r="L733">
            <v>1.1144451871872499E-2</v>
          </cell>
          <cell r="M733">
            <v>7.1015409716303701E-4</v>
          </cell>
          <cell r="N733">
            <v>6.42852113799654E-3</v>
          </cell>
          <cell r="O733">
            <v>4.8168700520629998E-3</v>
          </cell>
          <cell r="P733">
            <v>2.3825336738585199E-2</v>
          </cell>
        </row>
        <row r="734">
          <cell r="B734" t="str">
            <v>RHEM-CHPNGA</v>
          </cell>
          <cell r="C734" t="str">
            <v>VAR_cap</v>
          </cell>
          <cell r="D734" t="str">
            <v>-</v>
          </cell>
          <cell r="E734">
            <v>8.4301127017765206E-3</v>
          </cell>
          <cell r="F734">
            <v>4.7783534860208086E-3</v>
          </cell>
          <cell r="G734">
            <v>4.8438385917299875E-3</v>
          </cell>
          <cell r="H734">
            <v>1.8485467470870182E-2</v>
          </cell>
          <cell r="I734">
            <v>1.9173635242567939E-2</v>
          </cell>
          <cell r="J734">
            <v>2.461835665337592E-2</v>
          </cell>
          <cell r="K734">
            <v>2.0393901406608954E-2</v>
          </cell>
          <cell r="L734">
            <v>2.2209108389771949E-2</v>
          </cell>
          <cell r="M734">
            <v>2.1346978296204286E-2</v>
          </cell>
          <cell r="N734">
            <v>2.0417777271000612E-2</v>
          </cell>
          <cell r="O734">
            <v>2.3098499761606849E-2</v>
          </cell>
          <cell r="P734">
            <v>3.5778830102625642E-2</v>
          </cell>
        </row>
        <row r="735">
          <cell r="B735" t="str">
            <v>D-DH2</v>
          </cell>
          <cell r="C735" t="str">
            <v>VAR_fout</v>
          </cell>
          <cell r="D735" t="str">
            <v>H2</v>
          </cell>
          <cell r="H735">
            <v>3.8819966692852193E-5</v>
          </cell>
          <cell r="I735">
            <v>7.2266128220542481E-4</v>
          </cell>
          <cell r="J735">
            <v>1.7550853518927608E-3</v>
          </cell>
          <cell r="K735">
            <v>2.1429263643471638E-3</v>
          </cell>
          <cell r="L735">
            <v>2.217282884327773E-3</v>
          </cell>
          <cell r="M735">
            <v>2.2138733698930367E-3</v>
          </cell>
          <cell r="N735">
            <v>2.2010694829463049E-3</v>
          </cell>
          <cell r="O735">
            <v>1.537382625244258E-3</v>
          </cell>
          <cell r="P735">
            <v>2.7917491335156248E-3</v>
          </cell>
        </row>
        <row r="736">
          <cell r="B736" t="str">
            <v>D-DH2</v>
          </cell>
          <cell r="C736" t="str">
            <v>VAR_fin</v>
          </cell>
          <cell r="D736" t="str">
            <v>H2_E</v>
          </cell>
          <cell r="H736">
            <v>3.9212087568537528E-5</v>
          </cell>
          <cell r="I736">
            <v>7.2996089111659087E-4</v>
          </cell>
          <cell r="J736">
            <v>1.772813486760363E-3</v>
          </cell>
          <cell r="K736">
            <v>2.1645720851991529E-3</v>
          </cell>
          <cell r="L736">
            <v>2.2396796811391651E-3</v>
          </cell>
          <cell r="M736">
            <v>2.2362357271646831E-3</v>
          </cell>
          <cell r="N736">
            <v>2.2233025080265717E-3</v>
          </cell>
          <cell r="O736">
            <v>1.552911742670968E-3</v>
          </cell>
          <cell r="P736">
            <v>2.8199486197127504E-3</v>
          </cell>
        </row>
        <row r="737">
          <cell r="B737" t="str">
            <v>D-DH2</v>
          </cell>
          <cell r="C737" t="str">
            <v>VAR_ncap</v>
          </cell>
          <cell r="D737" t="str">
            <v>-</v>
          </cell>
          <cell r="H737">
            <v>5.3165309378082699E-5</v>
          </cell>
          <cell r="I737">
            <v>1.17588326982027E-4</v>
          </cell>
          <cell r="J737">
            <v>3.2273462265039498E-4</v>
          </cell>
          <cell r="K737">
            <v>4.7666101808948398E-5</v>
          </cell>
          <cell r="L737">
            <v>2.1659313145244399E-4</v>
          </cell>
          <cell r="M737">
            <v>1.23341769954333E-5</v>
          </cell>
          <cell r="N737">
            <v>1.5374724316173701E-4</v>
          </cell>
          <cell r="O737">
            <v>2.70129871228662E-5</v>
          </cell>
          <cell r="P737">
            <v>7.7246592765501895E-4</v>
          </cell>
        </row>
        <row r="738">
          <cell r="B738" t="str">
            <v>D-DH2</v>
          </cell>
          <cell r="C738" t="str">
            <v>VAR_cap</v>
          </cell>
          <cell r="D738" t="str">
            <v>-</v>
          </cell>
          <cell r="H738">
            <v>5.3165309378082699E-5</v>
          </cell>
          <cell r="I738">
            <v>1.7075363636011E-4</v>
          </cell>
          <cell r="J738">
            <v>4.9348825901050504E-4</v>
          </cell>
          <cell r="K738">
            <v>5.4115436081945403E-4</v>
          </cell>
          <cell r="L738">
            <v>7.5774749227189796E-4</v>
          </cell>
          <cell r="M738">
            <v>7.7008166926733105E-4</v>
          </cell>
          <cell r="N738">
            <v>9.2382891242906798E-4</v>
          </cell>
          <cell r="O738">
            <v>9.3398776862769605E-4</v>
          </cell>
          <cell r="P738">
            <v>1.67014251782887E-3</v>
          </cell>
        </row>
        <row r="739">
          <cell r="B739" t="str">
            <v>ENUC_SMR_GOE_V</v>
          </cell>
          <cell r="C739" t="str">
            <v>VAR_fout</v>
          </cell>
          <cell r="D739" t="str">
            <v>LTH</v>
          </cell>
          <cell r="M739">
            <v>0.20915249066354283</v>
          </cell>
          <cell r="N739">
            <v>0.2994085051064162</v>
          </cell>
          <cell r="O739">
            <v>0.35462445432768774</v>
          </cell>
          <cell r="P739">
            <v>0.35547915216129855</v>
          </cell>
        </row>
        <row r="740">
          <cell r="B740" t="str">
            <v>ENUC_SMR_GOE_V</v>
          </cell>
          <cell r="C740" t="str">
            <v>VAR_fout</v>
          </cell>
          <cell r="D740" t="str">
            <v>ELC</v>
          </cell>
          <cell r="M740">
            <v>0.30565551037066863</v>
          </cell>
          <cell r="N740">
            <v>0.68681889375116667</v>
          </cell>
          <cell r="O740">
            <v>0.80745176033507382</v>
          </cell>
          <cell r="P740">
            <v>0.99679924326737168</v>
          </cell>
        </row>
        <row r="741">
          <cell r="B741" t="str">
            <v>ENUC_SMR_GOE_V</v>
          </cell>
          <cell r="C741" t="str">
            <v>VAR_fin</v>
          </cell>
          <cell r="D741" t="str">
            <v>URN</v>
          </cell>
          <cell r="M741">
            <v>1.0148091679883768</v>
          </cell>
          <cell r="N741">
            <v>2.2044774110878107</v>
          </cell>
          <cell r="O741">
            <v>2.5928402260464916</v>
          </cell>
          <cell r="P741">
            <v>3.1642675416418253</v>
          </cell>
        </row>
        <row r="742">
          <cell r="B742" t="str">
            <v>ENUC_SMR_GOE_V</v>
          </cell>
          <cell r="C742" t="str">
            <v>VAR_ncap</v>
          </cell>
          <cell r="D742" t="str">
            <v>-</v>
          </cell>
          <cell r="M742">
            <v>2.7117811019157199E-2</v>
          </cell>
          <cell r="N742">
            <v>1.6742916976183201E-5</v>
          </cell>
          <cell r="O742">
            <v>1.2040909131293701E-2</v>
          </cell>
        </row>
        <row r="743">
          <cell r="B743" t="str">
            <v>ENUC_SMR_GOE_V</v>
          </cell>
          <cell r="C743" t="str">
            <v>VAR_cap</v>
          </cell>
          <cell r="D743" t="str">
            <v>-</v>
          </cell>
          <cell r="M743">
            <v>1.1050677612862899E-2</v>
          </cell>
          <cell r="N743">
            <v>2.7117811019157199E-2</v>
          </cell>
          <cell r="O743">
            <v>3.0951686974944301E-2</v>
          </cell>
          <cell r="P743">
            <v>3.9175463067427099E-2</v>
          </cell>
        </row>
        <row r="744">
          <cell r="B744" t="str">
            <v>D-SBIO</v>
          </cell>
          <cell r="C744" t="str">
            <v>VAR_fout</v>
          </cell>
          <cell r="D744" t="str">
            <v>SBIO</v>
          </cell>
          <cell r="E744">
            <v>4.0476740927098973</v>
          </cell>
          <cell r="F744">
            <v>4.5836194273805333</v>
          </cell>
          <cell r="G744">
            <v>4.6639016604327246</v>
          </cell>
          <cell r="H744">
            <v>4.6544656646679332</v>
          </cell>
          <cell r="I744">
            <v>4.7679062737463118</v>
          </cell>
          <cell r="J744">
            <v>4.8655583997195189</v>
          </cell>
          <cell r="K744">
            <v>4.9374309326730472</v>
          </cell>
          <cell r="L744">
            <v>5.0597685658625347</v>
          </cell>
          <cell r="M744">
            <v>5.0601760253765002</v>
          </cell>
          <cell r="N744">
            <v>5.0609900190737873</v>
          </cell>
          <cell r="O744">
            <v>6.3932230992879875</v>
          </cell>
          <cell r="P744">
            <v>6.4247778417174599</v>
          </cell>
        </row>
        <row r="745">
          <cell r="B745" t="str">
            <v>D-SBIO</v>
          </cell>
          <cell r="C745" t="str">
            <v>VAR_fin</v>
          </cell>
          <cell r="D745" t="str">
            <v>BIO</v>
          </cell>
          <cell r="E745">
            <v>4.0476740927098973</v>
          </cell>
          <cell r="F745">
            <v>4.5836194273805333</v>
          </cell>
          <cell r="G745">
            <v>4.6639016604327246</v>
          </cell>
          <cell r="H745">
            <v>4.6544656646679332</v>
          </cell>
          <cell r="I745">
            <v>4.7679062737463118</v>
          </cell>
          <cell r="J745">
            <v>4.8655583997195189</v>
          </cell>
          <cell r="K745">
            <v>4.9374309326730472</v>
          </cell>
          <cell r="L745">
            <v>5.0597685658625347</v>
          </cell>
          <cell r="M745">
            <v>5.0601760253765002</v>
          </cell>
          <cell r="N745">
            <v>5.0609900190737873</v>
          </cell>
          <cell r="O745">
            <v>6.3932230992879875</v>
          </cell>
          <cell r="P745">
            <v>6.4247778417174599</v>
          </cell>
        </row>
        <row r="746">
          <cell r="B746" t="str">
            <v>SCOM-CHPBIO</v>
          </cell>
          <cell r="C746" t="str">
            <v>VAR_fout</v>
          </cell>
          <cell r="D746" t="str">
            <v>SCOM_LTH_CHPBIO</v>
          </cell>
          <cell r="E746">
            <v>1.4243119390671766</v>
          </cell>
          <cell r="F746">
            <v>1.5784544451704579</v>
          </cell>
          <cell r="G746">
            <v>1.4830407120625226</v>
          </cell>
          <cell r="H746">
            <v>1.3240246131099302</v>
          </cell>
          <cell r="I746">
            <v>1.1650089749159598</v>
          </cell>
          <cell r="J746">
            <v>1.0059940595117054</v>
          </cell>
          <cell r="K746">
            <v>1.0059965753954454</v>
          </cell>
          <cell r="L746">
            <v>1.0060025338788485</v>
          </cell>
          <cell r="M746">
            <v>1.0060073335675583</v>
          </cell>
          <cell r="N746">
            <v>1.0060164343753271</v>
          </cell>
          <cell r="O746">
            <v>1.0060636355523871</v>
          </cell>
          <cell r="P746">
            <v>1.0067628710550702</v>
          </cell>
        </row>
        <row r="747">
          <cell r="B747" t="str">
            <v>SCOM-CHPBIO</v>
          </cell>
          <cell r="C747" t="str">
            <v>VAR_fout</v>
          </cell>
          <cell r="D747" t="str">
            <v>SCOM_KEV_BIO_ELC_CHP</v>
          </cell>
          <cell r="E747">
            <v>0.95936701483227982</v>
          </cell>
          <cell r="F747">
            <v>1.1060352306031085</v>
          </cell>
          <cell r="G747">
            <v>1.106032349648886</v>
          </cell>
          <cell r="H747">
            <v>1.106032297083235</v>
          </cell>
          <cell r="I747">
            <v>1.1060326676014682</v>
          </cell>
          <cell r="J747">
            <v>1.1060339499211258</v>
          </cell>
          <cell r="K747">
            <v>1.1060367159939519</v>
          </cell>
          <cell r="L747">
            <v>1.106043267011696</v>
          </cell>
          <cell r="M747">
            <v>1.1060485439997765</v>
          </cell>
          <cell r="N747">
            <v>1.1060585498266187</v>
          </cell>
          <cell r="O747">
            <v>1.1061104448689514</v>
          </cell>
          <cell r="P747">
            <v>1.1068792150198736</v>
          </cell>
        </row>
        <row r="748">
          <cell r="B748" t="str">
            <v>SCOM-CHPBIO</v>
          </cell>
          <cell r="C748" t="str">
            <v>VAR_fin</v>
          </cell>
          <cell r="D748" t="str">
            <v>SBIO</v>
          </cell>
          <cell r="E748">
            <v>2.6453963005114298</v>
          </cell>
          <cell r="F748">
            <v>3.0463956379382906</v>
          </cell>
          <cell r="G748">
            <v>3.0436264001051629</v>
          </cell>
          <cell r="H748">
            <v>3.0353235655922353</v>
          </cell>
          <cell r="I748">
            <v>2.9927045000424259</v>
          </cell>
          <cell r="J748">
            <v>2.9540206098855579</v>
          </cell>
          <cell r="K748">
            <v>2.92257492475352</v>
          </cell>
          <cell r="L748">
            <v>2.8803085670820443</v>
          </cell>
          <cell r="M748">
            <v>2.8765652306310026</v>
          </cell>
          <cell r="N748">
            <v>2.8830085331984692</v>
          </cell>
          <cell r="O748">
            <v>2.8884703126695621</v>
          </cell>
          <cell r="P748">
            <v>2.9027587926602405</v>
          </cell>
        </row>
        <row r="749">
          <cell r="B749" t="str">
            <v>SCOM-CHPBIO</v>
          </cell>
          <cell r="C749" t="str">
            <v>VAR_ncap</v>
          </cell>
          <cell r="D749" t="str">
            <v>-</v>
          </cell>
          <cell r="F749">
            <v>2.6195736519626499E-2</v>
          </cell>
          <cell r="G749">
            <v>6.57023157312358E-3</v>
          </cell>
          <cell r="H749">
            <v>1.22227366109225E-2</v>
          </cell>
          <cell r="I749">
            <v>4.4082939082387897E-2</v>
          </cell>
          <cell r="J749">
            <v>2.9392766079520401E-2</v>
          </cell>
          <cell r="K749">
            <v>1.12768905733177E-2</v>
          </cell>
          <cell r="L749">
            <v>4.4084712762913099E-2</v>
          </cell>
          <cell r="M749">
            <v>2.6370218254954801E-2</v>
          </cell>
          <cell r="N749">
            <v>1.4300568303681401E-2</v>
          </cell>
          <cell r="O749">
            <v>4.4639951530161801E-2</v>
          </cell>
          <cell r="P749">
            <v>2.5879325448559899E-2</v>
          </cell>
        </row>
        <row r="750">
          <cell r="B750" t="str">
            <v>SCOM-CHPBIO</v>
          </cell>
          <cell r="C750" t="str">
            <v>VAR_cap</v>
          </cell>
          <cell r="D750" t="str">
            <v>-</v>
          </cell>
          <cell r="E750">
            <v>7.35127E-2</v>
          </cell>
          <cell r="F750">
            <v>8.4751601641414209E-2</v>
          </cell>
          <cell r="G750">
            <v>8.4751795415202724E-2</v>
          </cell>
          <cell r="H750">
            <v>8.4752374671544034E-2</v>
          </cell>
          <cell r="I750">
            <v>8.4752301780782288E-2</v>
          </cell>
          <cell r="J750">
            <v>8.4751924168522494E-2</v>
          </cell>
          <cell r="K750">
            <v>8.4752078415226764E-2</v>
          </cell>
          <cell r="L750">
            <v>8.4753480543443602E-2</v>
          </cell>
          <cell r="M750">
            <v>8.4752973077346028E-2</v>
          </cell>
          <cell r="N750">
            <v>8.4754576840919749E-2</v>
          </cell>
          <cell r="O750">
            <v>8.4758138334058569E-2</v>
          </cell>
          <cell r="P750">
            <v>8.4818742456087171E-2</v>
          </cell>
        </row>
        <row r="751">
          <cell r="B751" t="str">
            <v>SCOM-CHPHFC</v>
          </cell>
          <cell r="C751" t="str">
            <v>VAR_fout</v>
          </cell>
          <cell r="D751" t="str">
            <v>SCOM_KEV_HFC_ELC_CHP</v>
          </cell>
          <cell r="H751">
            <v>1.6791308529693252E-3</v>
          </cell>
          <cell r="I751">
            <v>4.3471393743403572E-3</v>
          </cell>
          <cell r="J751">
            <v>5.0139612778724576E-3</v>
          </cell>
          <cell r="K751">
            <v>5.7924108498129488E-3</v>
          </cell>
          <cell r="L751">
            <v>1.4707595815207699E-2</v>
          </cell>
          <cell r="M751">
            <v>1.3919182650950497E-2</v>
          </cell>
          <cell r="N751">
            <v>3.3394127503027449E-2</v>
          </cell>
          <cell r="O751">
            <v>2.4225272351210091E-2</v>
          </cell>
          <cell r="P751">
            <v>4.7369152813298045E-2</v>
          </cell>
        </row>
        <row r="752">
          <cell r="B752" t="str">
            <v>SCOM-CHPHFC</v>
          </cell>
          <cell r="C752" t="str">
            <v>VAR_fout</v>
          </cell>
          <cell r="D752" t="str">
            <v>SCOM_LTH_CHPHFC</v>
          </cell>
          <cell r="H752">
            <v>1.2637669051295457E-3</v>
          </cell>
          <cell r="I752">
            <v>3.0044410627141803E-3</v>
          </cell>
          <cell r="J752">
            <v>3.1569385823641419E-3</v>
          </cell>
          <cell r="K752">
            <v>3.4605224239623294E-3</v>
          </cell>
          <cell r="L752">
            <v>8.3129889390304388E-3</v>
          </cell>
          <cell r="M752">
            <v>7.8673641070589762E-3</v>
          </cell>
          <cell r="N752">
            <v>1.8874941632145974E-2</v>
          </cell>
          <cell r="O752">
            <v>1.3692545241988317E-2</v>
          </cell>
          <cell r="P752">
            <v>2.6773868981429343E-2</v>
          </cell>
        </row>
        <row r="753">
          <cell r="B753" t="str">
            <v>SCOM-CHPHFC</v>
          </cell>
          <cell r="C753" t="str">
            <v>VAR_fin</v>
          </cell>
          <cell r="D753" t="str">
            <v>RSH2</v>
          </cell>
          <cell r="H753">
            <v>3.5350123220406872E-3</v>
          </cell>
          <cell r="I753">
            <v>8.5657918706213958E-3</v>
          </cell>
          <cell r="J753">
            <v>9.2851134775415751E-3</v>
          </cell>
          <cell r="K753">
            <v>1.0389974618498577E-2</v>
          </cell>
          <cell r="L753">
            <v>2.5578427504709039E-2</v>
          </cell>
          <cell r="M753">
            <v>2.4207274175566056E-2</v>
          </cell>
          <cell r="N753">
            <v>5.8076743483525969E-2</v>
          </cell>
          <cell r="O753">
            <v>4.2130908436887167E-2</v>
          </cell>
          <cell r="P753">
            <v>8.2381135327474861E-2</v>
          </cell>
        </row>
        <row r="754">
          <cell r="B754" t="str">
            <v>SCOM-CHPHFC</v>
          </cell>
          <cell r="C754" t="str">
            <v>VAR_ncap</v>
          </cell>
          <cell r="D754" t="str">
            <v>-</v>
          </cell>
          <cell r="H754">
            <v>1.1054678242380499E-4</v>
          </cell>
          <cell r="I754">
            <v>1.7856619673924901E-4</v>
          </cell>
          <cell r="J754">
            <v>5.3264924725397699E-5</v>
          </cell>
          <cell r="K754">
            <v>1.15347820447373E-4</v>
          </cell>
          <cell r="L754">
            <v>8.8449397164444099E-4</v>
          </cell>
          <cell r="M754">
            <v>5.2972027280803602E-6</v>
          </cell>
          <cell r="N754">
            <v>1.4815180715709599E-3</v>
          </cell>
          <cell r="O754">
            <v>8.0914680244259201E-5</v>
          </cell>
          <cell r="P754">
            <v>1.8442088264078299E-3</v>
          </cell>
        </row>
        <row r="755">
          <cell r="B755" t="str">
            <v>SCOM-CHPHFC</v>
          </cell>
          <cell r="C755" t="str">
            <v>VAR_cap</v>
          </cell>
          <cell r="D755" t="str">
            <v>-</v>
          </cell>
          <cell r="H755">
            <v>1.1054678242380499E-4</v>
          </cell>
          <cell r="I755">
            <v>2.8906734057628912E-4</v>
          </cell>
          <cell r="J755">
            <v>3.2115512658530273E-4</v>
          </cell>
          <cell r="K755">
            <v>3.4698240242056803E-4</v>
          </cell>
          <cell r="L755">
            <v>1.0525841926319953E-3</v>
          </cell>
          <cell r="M755">
            <v>9.9713126877234537E-4</v>
          </cell>
          <cell r="N755">
            <v>2.3705408002012477E-3</v>
          </cell>
          <cell r="O755">
            <v>1.7216980128766E-3</v>
          </cell>
          <cell r="P755">
            <v>3.4056992139805281E-3</v>
          </cell>
        </row>
        <row r="756">
          <cell r="B756" t="str">
            <v>RHES-EBAT</v>
          </cell>
          <cell r="C756" t="str">
            <v>VAR_fout</v>
          </cell>
          <cell r="D756" t="str">
            <v>RHES_ELC</v>
          </cell>
          <cell r="E756">
            <v>1.5705740227094488E-3</v>
          </cell>
          <cell r="F756">
            <v>1.5604175537538738E-3</v>
          </cell>
          <cell r="G756">
            <v>1.5688482450776718E-3</v>
          </cell>
          <cell r="H756">
            <v>3.2196910090894287E-2</v>
          </cell>
          <cell r="I756">
            <v>5.2120103527483794E-2</v>
          </cell>
          <cell r="J756">
            <v>5.4345253200186003E-2</v>
          </cell>
          <cell r="K756">
            <v>5.740595878262094E-2</v>
          </cell>
          <cell r="L756">
            <v>6.6261385820116411E-2</v>
          </cell>
          <cell r="M756">
            <v>7.1552921733999603E-2</v>
          </cell>
          <cell r="N756">
            <v>7.2970341048085724E-2</v>
          </cell>
          <cell r="O756">
            <v>7.6070367426321964E-2</v>
          </cell>
          <cell r="P756">
            <v>7.6608368689947873E-2</v>
          </cell>
        </row>
        <row r="757">
          <cell r="B757" t="str">
            <v>RHES-EBAT</v>
          </cell>
          <cell r="C757" t="str">
            <v>VAR_fout</v>
          </cell>
          <cell r="D757" t="str">
            <v>AUX_RHES-EBAT_OUT</v>
          </cell>
          <cell r="E757">
            <v>1.5705740227094508E-3</v>
          </cell>
          <cell r="F757">
            <v>1.5604175537538751E-3</v>
          </cell>
          <cell r="G757">
            <v>1.5688482450776731E-3</v>
          </cell>
          <cell r="H757">
            <v>3.2196910090894308E-2</v>
          </cell>
          <cell r="I757">
            <v>5.2120103527483842E-2</v>
          </cell>
          <cell r="J757">
            <v>5.4345253200186072E-2</v>
          </cell>
          <cell r="K757">
            <v>5.7405958782621024E-2</v>
          </cell>
          <cell r="L757">
            <v>6.6261385820116467E-2</v>
          </cell>
          <cell r="M757">
            <v>7.1552921733999672E-2</v>
          </cell>
          <cell r="N757">
            <v>7.2970341048085766E-2</v>
          </cell>
          <cell r="O757">
            <v>7.6070367426322047E-2</v>
          </cell>
          <cell r="P757">
            <v>7.6608368689947956E-2</v>
          </cell>
        </row>
        <row r="758">
          <cell r="B758" t="str">
            <v>RHES-EBAT</v>
          </cell>
          <cell r="C758" t="str">
            <v>VAR_fin</v>
          </cell>
          <cell r="D758" t="str">
            <v>RHES_ELC</v>
          </cell>
          <cell r="E758">
            <v>1.7372670447910197E-3</v>
          </cell>
          <cell r="F758">
            <v>1.726035363317689E-3</v>
          </cell>
          <cell r="G758">
            <v>1.7352753181000514E-3</v>
          </cell>
          <cell r="H758">
            <v>3.5605777427027099E-2</v>
          </cell>
          <cell r="I758">
            <v>5.7638134833346642E-2</v>
          </cell>
          <cell r="J758">
            <v>6.0098837634815522E-2</v>
          </cell>
          <cell r="K758">
            <v>6.348358160487079E-2</v>
          </cell>
          <cell r="L758">
            <v>7.3276479104025391E-2</v>
          </cell>
          <cell r="M758">
            <v>7.9128170541271706E-2</v>
          </cell>
          <cell r="N758">
            <v>8.0695641835692763E-2</v>
          </cell>
          <cell r="O758">
            <v>8.4123849038350143E-2</v>
          </cell>
          <cell r="P758">
            <v>8.4718803479908275E-2</v>
          </cell>
        </row>
        <row r="759">
          <cell r="B759" t="str">
            <v>RHES-EBAT</v>
          </cell>
          <cell r="C759" t="str">
            <v>VAR_fin</v>
          </cell>
          <cell r="D759" t="str">
            <v>AUX_RHES-EBAT_IN</v>
          </cell>
          <cell r="E759">
            <v>1.7372670447910197E-3</v>
          </cell>
          <cell r="F759">
            <v>1.726035363317689E-3</v>
          </cell>
          <cell r="G759">
            <v>1.7352753181000514E-3</v>
          </cell>
          <cell r="H759">
            <v>3.5605777427027099E-2</v>
          </cell>
          <cell r="I759">
            <v>5.7638134833346642E-2</v>
          </cell>
          <cell r="J759">
            <v>6.0098837634815522E-2</v>
          </cell>
          <cell r="K759">
            <v>6.348358160487079E-2</v>
          </cell>
          <cell r="L759">
            <v>7.3276479104025391E-2</v>
          </cell>
          <cell r="M759">
            <v>7.9128170541271706E-2</v>
          </cell>
          <cell r="N759">
            <v>8.0695641835692763E-2</v>
          </cell>
          <cell r="O759">
            <v>8.4123849038350143E-2</v>
          </cell>
          <cell r="P759">
            <v>8.4718803479908275E-2</v>
          </cell>
        </row>
        <row r="760">
          <cell r="B760" t="str">
            <v>RHES-EBAT</v>
          </cell>
          <cell r="C760" t="str">
            <v>VAR_ncap</v>
          </cell>
          <cell r="D760" t="str">
            <v>-</v>
          </cell>
          <cell r="E760">
            <v>6.3581368486262304E-4</v>
          </cell>
          <cell r="F760">
            <v>1.2655124963681999E-6</v>
          </cell>
          <cell r="G760">
            <v>3.4584497134215899E-6</v>
          </cell>
          <cell r="H760">
            <v>1.9755727495230999E-2</v>
          </cell>
          <cell r="I760">
            <v>2.0635700750740002E-3</v>
          </cell>
          <cell r="J760">
            <v>1.6101297667475499E-2</v>
          </cell>
          <cell r="K760">
            <v>7.7606708060716303E-3</v>
          </cell>
          <cell r="L760">
            <v>1.3899019242237199E-2</v>
          </cell>
          <cell r="M760">
            <v>1.1922029911215701E-2</v>
          </cell>
          <cell r="N760">
            <v>1.0849901229809399E-2</v>
          </cell>
          <cell r="O760">
            <v>1.8201450910903898E-2</v>
          </cell>
          <cell r="P760">
            <v>5.8601581348518101E-3</v>
          </cell>
        </row>
        <row r="761">
          <cell r="B761" t="str">
            <v>RHES-EBAT</v>
          </cell>
          <cell r="C761" t="str">
            <v>VAR_cap</v>
          </cell>
          <cell r="D761" t="str">
            <v>-</v>
          </cell>
          <cell r="E761">
            <v>6.3850726795914507E-4</v>
          </cell>
          <cell r="F761">
            <v>6.3951390713121354E-4</v>
          </cell>
          <cell r="G761">
            <v>6.4241199442634895E-4</v>
          </cell>
          <cell r="H761">
            <v>2.0224091095375756E-2</v>
          </cell>
          <cell r="I761">
            <v>2.1820492891536376E-2</v>
          </cell>
          <cell r="J761">
            <v>2.2312845693551565E-2</v>
          </cell>
          <cell r="K761">
            <v>2.4931229944869657E-2</v>
          </cell>
          <cell r="L761">
            <v>2.7158355639962196E-2</v>
          </cell>
          <cell r="M761">
            <v>2.9310945694648795E-2</v>
          </cell>
          <cell r="N761">
            <v>2.9891269541713925E-2</v>
          </cell>
          <cell r="O761">
            <v>3.1161746513659324E-2</v>
          </cell>
          <cell r="P761">
            <v>3.1381245447143144E-2</v>
          </cell>
        </row>
        <row r="762">
          <cell r="B762" t="str">
            <v>D-INGA</v>
          </cell>
          <cell r="C762" t="str">
            <v>VAR_fout</v>
          </cell>
          <cell r="D762" t="str">
            <v>CO2</v>
          </cell>
          <cell r="E762">
            <v>2102.4188160230901</v>
          </cell>
          <cell r="F762">
            <v>1717.1003767038001</v>
          </cell>
          <cell r="G762">
            <v>1776.2269192102499</v>
          </cell>
          <cell r="H762">
            <v>1614.9195554141299</v>
          </cell>
          <cell r="I762">
            <v>1421.88294500136</v>
          </cell>
          <cell r="J762">
            <v>1256.6880933162499</v>
          </cell>
          <cell r="K762">
            <v>1156.3907446814701</v>
          </cell>
          <cell r="L762">
            <v>1053.90437303556</v>
          </cell>
          <cell r="M762">
            <v>850.3930106066</v>
          </cell>
          <cell r="N762">
            <v>693.04356329823202</v>
          </cell>
          <cell r="O762">
            <v>649.87074118075202</v>
          </cell>
          <cell r="P762">
            <v>562.11010425780796</v>
          </cell>
        </row>
        <row r="763">
          <cell r="B763" t="str">
            <v>D-INGA</v>
          </cell>
          <cell r="C763" t="str">
            <v>VAR_fout</v>
          </cell>
          <cell r="D763" t="str">
            <v>IH2</v>
          </cell>
          <cell r="H763">
            <v>3.9161168345222108E-3</v>
          </cell>
          <cell r="I763">
            <v>1.3907324199627766E-2</v>
          </cell>
          <cell r="J763">
            <v>2.0604316859822332E-2</v>
          </cell>
          <cell r="K763">
            <v>1.9516585294524144E-2</v>
          </cell>
          <cell r="L763">
            <v>9.0815380956120823E-2</v>
          </cell>
          <cell r="M763">
            <v>0.10973734544114196</v>
          </cell>
          <cell r="N763">
            <v>0.19676823226556459</v>
          </cell>
          <cell r="O763">
            <v>0.19099241084896396</v>
          </cell>
          <cell r="P763">
            <v>0.19003879008863844</v>
          </cell>
        </row>
        <row r="764">
          <cell r="B764" t="str">
            <v>D-INGA</v>
          </cell>
          <cell r="C764" t="str">
            <v>VAR_fout</v>
          </cell>
          <cell r="D764" t="str">
            <v>INGA</v>
          </cell>
          <cell r="E764">
            <v>37.477225044353538</v>
          </cell>
          <cell r="F764">
            <v>30.34827170940348</v>
          </cell>
          <cell r="G764">
            <v>34.138646644632651</v>
          </cell>
          <cell r="H764">
            <v>31.288046675455178</v>
          </cell>
          <cell r="I764">
            <v>27.876283691628448</v>
          </cell>
          <cell r="J764">
            <v>24.956606299785832</v>
          </cell>
          <cell r="K764">
            <v>23.183953315683073</v>
          </cell>
          <cell r="L764">
            <v>21.372380632527289</v>
          </cell>
          <cell r="M764">
            <v>17.775455299216208</v>
          </cell>
          <cell r="N764">
            <v>14.994185526656382</v>
          </cell>
          <cell r="O764">
            <v>14.231172355197691</v>
          </cell>
          <cell r="P764">
            <v>12.680138248904376</v>
          </cell>
        </row>
        <row r="765">
          <cell r="B765" t="str">
            <v>D-INGA</v>
          </cell>
          <cell r="C765" t="str">
            <v>VAR_fin</v>
          </cell>
          <cell r="D765" t="str">
            <v>NGA</v>
          </cell>
          <cell r="E765">
            <v>37.276929362111545</v>
          </cell>
          <cell r="F765">
            <v>30.445042140138259</v>
          </cell>
          <cell r="G765">
            <v>31.49338509238034</v>
          </cell>
          <cell r="H765">
            <v>28.633325450605184</v>
          </cell>
          <cell r="I765">
            <v>25.210690514208544</v>
          </cell>
          <cell r="J765">
            <v>22.281703782203053</v>
          </cell>
          <cell r="K765">
            <v>20.50338199789843</v>
          </cell>
          <cell r="L765">
            <v>18.686247748857514</v>
          </cell>
          <cell r="M765">
            <v>15.077890258982263</v>
          </cell>
          <cell r="N765">
            <v>12.288006441458016</v>
          </cell>
          <cell r="O765">
            <v>11.522530871999138</v>
          </cell>
          <cell r="P765">
            <v>9.9664912102448238</v>
          </cell>
        </row>
        <row r="766">
          <cell r="B766" t="str">
            <v>D-INGA</v>
          </cell>
          <cell r="C766" t="str">
            <v>VAR_fin</v>
          </cell>
          <cell r="D766" t="str">
            <v>BNGA</v>
          </cell>
          <cell r="E766">
            <v>0.32002115947491733</v>
          </cell>
          <cell r="F766">
            <v>1.811622842744591E-4</v>
          </cell>
          <cell r="G766">
            <v>2.7543215415331792</v>
          </cell>
          <cell r="H766">
            <v>2.7546880894269608</v>
          </cell>
          <cell r="I766">
            <v>2.7546893596243236</v>
          </cell>
          <cell r="J766">
            <v>2.7546911995648604</v>
          </cell>
          <cell r="K766">
            <v>2.7546936328014073</v>
          </cell>
          <cell r="L766">
            <v>2.7546957517412096</v>
          </cell>
          <cell r="M766">
            <v>2.7546976235104759</v>
          </cell>
          <cell r="N766">
            <v>2.7547044612268934</v>
          </cell>
          <cell r="O766">
            <v>2.7547108424825315</v>
          </cell>
          <cell r="P766">
            <v>2.7547583476304762</v>
          </cell>
        </row>
        <row r="767">
          <cell r="B767" t="str">
            <v>D-INGA</v>
          </cell>
          <cell r="C767" t="str">
            <v>VAR_fin</v>
          </cell>
          <cell r="D767" t="str">
            <v>H2</v>
          </cell>
          <cell r="H767">
            <v>3.916116834522209E-3</v>
          </cell>
          <cell r="I767">
            <v>1.3907334429352642E-2</v>
          </cell>
          <cell r="J767">
            <v>2.0604319928303385E-2</v>
          </cell>
          <cell r="K767">
            <v>1.951658721342419E-2</v>
          </cell>
          <cell r="L767">
            <v>9.0815379328977194E-2</v>
          </cell>
          <cell r="M767">
            <v>0.10973740910174284</v>
          </cell>
          <cell r="N767">
            <v>0.19676828801903803</v>
          </cell>
          <cell r="O767">
            <v>0.19099245607379076</v>
          </cell>
          <cell r="P767">
            <v>0.1900388326330564</v>
          </cell>
        </row>
        <row r="768">
          <cell r="B768" t="str">
            <v>D-INGA</v>
          </cell>
          <cell r="C768" t="str">
            <v>VAR_ncap</v>
          </cell>
          <cell r="D768" t="str">
            <v>-</v>
          </cell>
          <cell r="E768">
            <v>3.7680388780147798E-7</v>
          </cell>
          <cell r="F768">
            <v>3.3214633942498399E-7</v>
          </cell>
          <cell r="G768">
            <v>3.9687885328463601E-7</v>
          </cell>
          <cell r="H768">
            <v>4.66743585182108E-7</v>
          </cell>
          <cell r="I768">
            <v>7.3827377241066701E-7</v>
          </cell>
          <cell r="J768">
            <v>1.0580532517465001E-6</v>
          </cell>
          <cell r="K768">
            <v>2.0830143262408499E-6</v>
          </cell>
          <cell r="L768">
            <v>0.146271615772636</v>
          </cell>
          <cell r="M768">
            <v>0.477322227584695</v>
          </cell>
          <cell r="N768">
            <v>7.4985855278819895E-5</v>
          </cell>
          <cell r="O768">
            <v>1.4941930072791899E-5</v>
          </cell>
          <cell r="P768">
            <v>1.2034710220410001E-4</v>
          </cell>
        </row>
        <row r="769">
          <cell r="B769" t="str">
            <v>D-INGA</v>
          </cell>
          <cell r="C769" t="str">
            <v>VAR_cap</v>
          </cell>
          <cell r="D769" t="str">
            <v>-</v>
          </cell>
          <cell r="E769">
            <v>1.9844837470699879</v>
          </cell>
          <cell r="F769">
            <v>1.9844840792163272</v>
          </cell>
          <cell r="G769">
            <v>1.9844844760951805</v>
          </cell>
          <cell r="H769">
            <v>1.9844849428387656</v>
          </cell>
          <cell r="I769">
            <v>1.9844856811125382</v>
          </cell>
          <cell r="J769">
            <v>1.9844867391657899</v>
          </cell>
          <cell r="K769">
            <v>1.984488822180116</v>
          </cell>
          <cell r="L769">
            <v>1.0396913228946989</v>
          </cell>
          <cell r="M769">
            <v>0.73044734447002702</v>
          </cell>
          <cell r="N769">
            <v>0.62367384006776905</v>
          </cell>
          <cell r="O769">
            <v>0.62368803955945795</v>
          </cell>
          <cell r="P769">
            <v>0.62380799758623695</v>
          </cell>
        </row>
        <row r="770">
          <cell r="B770" t="str">
            <v>EWIND</v>
          </cell>
          <cell r="C770" t="str">
            <v>VAR_fout</v>
          </cell>
          <cell r="D770" t="str">
            <v>ELC35</v>
          </cell>
          <cell r="E770">
            <v>0.52400000000000047</v>
          </cell>
          <cell r="F770">
            <v>0.54529290568262312</v>
          </cell>
          <cell r="G770">
            <v>0.50316550401617222</v>
          </cell>
          <cell r="H770">
            <v>0.56612711961764151</v>
          </cell>
          <cell r="I770">
            <v>0.57168922415043477</v>
          </cell>
          <cell r="J770">
            <v>0.57179053529706991</v>
          </cell>
          <cell r="K770">
            <v>0.58288632232401183</v>
          </cell>
          <cell r="L770">
            <v>0.58297393145618204</v>
          </cell>
          <cell r="M770">
            <v>0.58387650522025947</v>
          </cell>
          <cell r="N770">
            <v>0.58389834390260498</v>
          </cell>
          <cell r="O770">
            <v>0.58420734473707747</v>
          </cell>
          <cell r="P770">
            <v>0.58571798626432869</v>
          </cell>
        </row>
        <row r="771">
          <cell r="B771" t="str">
            <v>EWIND</v>
          </cell>
          <cell r="C771" t="str">
            <v>VAR_fin</v>
          </cell>
          <cell r="D771" t="str">
            <v>WND</v>
          </cell>
          <cell r="E771">
            <v>0.52400000000000047</v>
          </cell>
          <cell r="F771">
            <v>0.54529290568262312</v>
          </cell>
          <cell r="G771">
            <v>0.50316550401617222</v>
          </cell>
          <cell r="H771">
            <v>0.56612711961764151</v>
          </cell>
          <cell r="I771">
            <v>0.57168922415043477</v>
          </cell>
          <cell r="J771">
            <v>0.57179053529706991</v>
          </cell>
          <cell r="K771">
            <v>0.58288632232401183</v>
          </cell>
          <cell r="L771">
            <v>0.58297393145618204</v>
          </cell>
          <cell r="M771">
            <v>0.58387650522025947</v>
          </cell>
          <cell r="N771">
            <v>0.58389834390260498</v>
          </cell>
          <cell r="O771">
            <v>0.58420734473707747</v>
          </cell>
          <cell r="P771">
            <v>0.58571798626432869</v>
          </cell>
        </row>
        <row r="772">
          <cell r="B772" t="str">
            <v>EWIND</v>
          </cell>
          <cell r="C772" t="str">
            <v>VAR_ncap</v>
          </cell>
          <cell r="D772" t="str">
            <v>-</v>
          </cell>
          <cell r="F772">
            <v>7.1322607097098201E-3</v>
          </cell>
          <cell r="G772">
            <v>3.4930963844063398E-2</v>
          </cell>
          <cell r="H772">
            <v>3.35099334325831E-2</v>
          </cell>
          <cell r="I772">
            <v>2.1983420862839199E-2</v>
          </cell>
          <cell r="J772">
            <v>1.8326268833062899E-6</v>
          </cell>
          <cell r="K772">
            <v>4.1431653856500099E-2</v>
          </cell>
          <cell r="L772">
            <v>4.3747111396854201E-2</v>
          </cell>
          <cell r="M772">
            <v>1.19010563243064E-2</v>
          </cell>
          <cell r="N772">
            <v>7.9327576921783605E-6</v>
          </cell>
          <cell r="O772">
            <v>4.1727763281089097E-2</v>
          </cell>
        </row>
        <row r="773">
          <cell r="B773" t="str">
            <v>EWIND</v>
          </cell>
          <cell r="C773" t="str">
            <v>VAR_cap</v>
          </cell>
          <cell r="D773" t="str">
            <v>-</v>
          </cell>
          <cell r="E773">
            <v>8.7120000000000003E-2</v>
          </cell>
          <cell r="F773">
            <v>9.0660148746317018E-2</v>
          </cell>
          <cell r="G773">
            <v>8.3656066240246019E-2</v>
          </cell>
          <cell r="H773">
            <v>9.4124448422962498E-2</v>
          </cell>
          <cell r="I773">
            <v>9.5050327160481105E-2</v>
          </cell>
          <cell r="J773">
            <v>9.5067171105320536E-2</v>
          </cell>
          <cell r="K773">
            <v>9.6912274924615197E-2</v>
          </cell>
          <cell r="L773">
            <v>9.6926840778805701E-2</v>
          </cell>
          <cell r="M773">
            <v>9.7077215956190094E-2</v>
          </cell>
          <cell r="N773">
            <v>9.7081654204544093E-2</v>
          </cell>
          <cell r="O773">
            <v>9.7132705191518107E-2</v>
          </cell>
          <cell r="P773">
            <v>9.7383863759941902E-2</v>
          </cell>
        </row>
        <row r="774">
          <cell r="B774" t="str">
            <v>EGEO</v>
          </cell>
          <cell r="C774" t="str">
            <v>VAR_fout</v>
          </cell>
          <cell r="D774" t="str">
            <v>ELC35</v>
          </cell>
          <cell r="K774">
            <v>8.9562859775557755E-3</v>
          </cell>
          <cell r="L774">
            <v>1.4441611736512146E-2</v>
          </cell>
          <cell r="M774">
            <v>1.4540444971961856E-2</v>
          </cell>
          <cell r="N774">
            <v>1.5182604797209849E-2</v>
          </cell>
          <cell r="O774">
            <v>1.7200860131056015E-2</v>
          </cell>
          <cell r="P774">
            <v>3.0646600694955211E-2</v>
          </cell>
        </row>
        <row r="775">
          <cell r="B775" t="str">
            <v>EGEO</v>
          </cell>
          <cell r="C775" t="str">
            <v>VAR_fin</v>
          </cell>
          <cell r="D775" t="str">
            <v>GEO</v>
          </cell>
          <cell r="K775">
            <v>5.9708573183705212E-2</v>
          </cell>
          <cell r="L775">
            <v>9.6277411576747629E-2</v>
          </cell>
          <cell r="M775">
            <v>9.693629981307901E-2</v>
          </cell>
          <cell r="N775">
            <v>0.10121736531473233</v>
          </cell>
          <cell r="O775">
            <v>0.11467240087370674</v>
          </cell>
          <cell r="P775">
            <v>0.20431067129970129</v>
          </cell>
        </row>
        <row r="776">
          <cell r="B776" t="str">
            <v>EGEO</v>
          </cell>
          <cell r="C776" t="str">
            <v>VAR_ncap</v>
          </cell>
          <cell r="D776" t="str">
            <v>-</v>
          </cell>
          <cell r="J776">
            <v>3.1482707206408799E-4</v>
          </cell>
          <cell r="K776">
            <v>2.60554482126493E-4</v>
          </cell>
          <cell r="L776">
            <v>9.3291718090437597E-7</v>
          </cell>
          <cell r="M776">
            <v>3.3208273732798402E-5</v>
          </cell>
          <cell r="N776">
            <v>2.6147708080960399E-6</v>
          </cell>
          <cell r="O776">
            <v>6.2828808879221399E-4</v>
          </cell>
        </row>
        <row r="777">
          <cell r="B777" t="str">
            <v>EGEO</v>
          </cell>
          <cell r="C777" t="str">
            <v>VAR_cap</v>
          </cell>
          <cell r="D777" t="str">
            <v>-</v>
          </cell>
          <cell r="K777">
            <v>3.5559001495402752E-4</v>
          </cell>
          <cell r="L777">
            <v>5.7525786693727113E-4</v>
          </cell>
          <cell r="M777">
            <v>5.8466065287712267E-4</v>
          </cell>
          <cell r="N777">
            <v>6.0896244288830622E-4</v>
          </cell>
          <cell r="O777">
            <v>7.0912060440297975E-4</v>
          </cell>
          <cell r="P777">
            <v>1.2389475538291004E-3</v>
          </cell>
        </row>
        <row r="778">
          <cell r="B778" t="str">
            <v>D-SPLT</v>
          </cell>
          <cell r="C778" t="str">
            <v>VAR_fout</v>
          </cell>
          <cell r="D778" t="str">
            <v>SPLT</v>
          </cell>
          <cell r="E778">
            <v>2.0856344145428323</v>
          </cell>
          <cell r="F778">
            <v>2.4000917882670372</v>
          </cell>
          <cell r="G778">
            <v>2.3203455599691347</v>
          </cell>
          <cell r="H778">
            <v>2.5333357648046753</v>
          </cell>
          <cell r="I778">
            <v>2.6822617130488466</v>
          </cell>
          <cell r="J778">
            <v>3.0199368700229985</v>
          </cell>
          <cell r="K778">
            <v>2.891750463476352</v>
          </cell>
          <cell r="L778">
            <v>2.953831129617666</v>
          </cell>
          <cell r="M778">
            <v>2.8831648243484311</v>
          </cell>
          <cell r="N778">
            <v>2.8157057680320365</v>
          </cell>
          <cell r="O778">
            <v>2.7546490718830281</v>
          </cell>
          <cell r="P778">
            <v>2.6330381132661635</v>
          </cell>
        </row>
        <row r="779">
          <cell r="B779" t="str">
            <v>D-SPLT</v>
          </cell>
          <cell r="C779" t="str">
            <v>VAR_fin</v>
          </cell>
          <cell r="D779" t="str">
            <v>PLT</v>
          </cell>
          <cell r="E779">
            <v>2.0856344145428323</v>
          </cell>
          <cell r="F779">
            <v>2.4000917882670372</v>
          </cell>
          <cell r="G779">
            <v>2.3203455599691347</v>
          </cell>
          <cell r="H779">
            <v>2.5333357648046753</v>
          </cell>
          <cell r="I779">
            <v>2.6822617130488466</v>
          </cell>
          <cell r="J779">
            <v>3.0199368700229985</v>
          </cell>
          <cell r="K779">
            <v>2.891750463476352</v>
          </cell>
          <cell r="L779">
            <v>2.953831129617666</v>
          </cell>
          <cell r="M779">
            <v>2.8831648243484311</v>
          </cell>
          <cell r="N779">
            <v>2.8157057680320365</v>
          </cell>
          <cell r="O779">
            <v>2.7546490718830281</v>
          </cell>
          <cell r="P779">
            <v>2.6330381132661635</v>
          </cell>
        </row>
        <row r="780">
          <cell r="B780" t="str">
            <v>RHES-ESOLPV</v>
          </cell>
          <cell r="C780" t="str">
            <v>VAR_fout</v>
          </cell>
          <cell r="D780" t="str">
            <v>RHES_SOL_ELC</v>
          </cell>
          <cell r="E780">
            <v>2.1349390887346629</v>
          </cell>
          <cell r="F780">
            <v>3.3906652866556533</v>
          </cell>
          <cell r="G780">
            <v>6.9661603373729282</v>
          </cell>
          <cell r="H780">
            <v>18.912719458333122</v>
          </cell>
          <cell r="I780">
            <v>19.877459374470032</v>
          </cell>
          <cell r="J780">
            <v>20.891410127958633</v>
          </cell>
          <cell r="K780">
            <v>21.957082407643359</v>
          </cell>
          <cell r="L780">
            <v>23.077115266718803</v>
          </cell>
          <cell r="M780">
            <v>24.254281069943922</v>
          </cell>
          <cell r="N780">
            <v>25.491494939358557</v>
          </cell>
          <cell r="O780">
            <v>26.791820258922044</v>
          </cell>
          <cell r="P780">
            <v>28.158483646679638</v>
          </cell>
        </row>
        <row r="781">
          <cell r="B781" t="str">
            <v>RHES-ESOLPV</v>
          </cell>
          <cell r="C781" t="str">
            <v>VAR_fin</v>
          </cell>
          <cell r="D781" t="str">
            <v>SOL</v>
          </cell>
          <cell r="E781">
            <v>2.1349390887346629</v>
          </cell>
          <cell r="F781">
            <v>3.3906652866556533</v>
          </cell>
          <cell r="G781">
            <v>6.9661603373729282</v>
          </cell>
          <cell r="H781">
            <v>18.912719458333122</v>
          </cell>
          <cell r="I781">
            <v>19.877459374470032</v>
          </cell>
          <cell r="J781">
            <v>20.891410127958633</v>
          </cell>
          <cell r="K781">
            <v>21.957082407643359</v>
          </cell>
          <cell r="L781">
            <v>23.077115266718803</v>
          </cell>
          <cell r="M781">
            <v>24.254281069943922</v>
          </cell>
          <cell r="N781">
            <v>25.491494939358557</v>
          </cell>
          <cell r="O781">
            <v>26.791820258922044</v>
          </cell>
          <cell r="P781">
            <v>28.158483646679638</v>
          </cell>
        </row>
        <row r="782">
          <cell r="B782" t="str">
            <v>RHES-ESOLPV</v>
          </cell>
          <cell r="C782" t="str">
            <v>VAR_fin</v>
          </cell>
          <cell r="D782" t="str">
            <v>SOLPVC</v>
          </cell>
          <cell r="E782">
            <v>2.1349390887346602</v>
          </cell>
          <cell r="F782">
            <v>3.3906652866556501</v>
          </cell>
          <cell r="G782">
            <v>6.9661603373729299</v>
          </cell>
          <cell r="H782">
            <v>18.9127194583331</v>
          </cell>
          <cell r="I782">
            <v>19.87745937447</v>
          </cell>
          <cell r="J782">
            <v>20.891410127958601</v>
          </cell>
          <cell r="K782">
            <v>21.957082407643401</v>
          </cell>
          <cell r="L782">
            <v>23.077115266718799</v>
          </cell>
          <cell r="M782">
            <v>24.2542810699439</v>
          </cell>
          <cell r="N782">
            <v>25.491494939358599</v>
          </cell>
          <cell r="O782">
            <v>26.791820258922101</v>
          </cell>
          <cell r="P782">
            <v>28.158483646679599</v>
          </cell>
        </row>
        <row r="783">
          <cell r="B783" t="str">
            <v>RHES-ESOLPV</v>
          </cell>
          <cell r="C783" t="str">
            <v>VAR_ncap</v>
          </cell>
          <cell r="D783" t="str">
            <v>-</v>
          </cell>
          <cell r="F783">
            <v>4.6774903216058999E-8</v>
          </cell>
          <cell r="G783">
            <v>0.79079858265758995</v>
          </cell>
          <cell r="H783">
            <v>2.6356995885074701</v>
          </cell>
          <cell r="I783">
            <v>0.46154737682885999</v>
          </cell>
          <cell r="J783">
            <v>0.75111272026075904</v>
          </cell>
          <cell r="K783">
            <v>2.2790354520274101</v>
          </cell>
          <cell r="L783">
            <v>2.2172967501380101</v>
          </cell>
          <cell r="M783">
            <v>0.71217505934251601</v>
          </cell>
          <cell r="N783">
            <v>1.0977726472768701</v>
          </cell>
          <cell r="O783">
            <v>2.6007198210126599</v>
          </cell>
          <cell r="P783">
            <v>2.55539233520425</v>
          </cell>
        </row>
        <row r="784">
          <cell r="B784" t="str">
            <v>RHES-ESOLPV</v>
          </cell>
          <cell r="C784" t="str">
            <v>VAR_cap</v>
          </cell>
          <cell r="D784" t="str">
            <v>-</v>
          </cell>
          <cell r="E784">
            <v>0.67885700000000004</v>
          </cell>
          <cell r="F784">
            <v>1.1558999644530532</v>
          </cell>
          <cell r="G784">
            <v>2.0799556294324932</v>
          </cell>
          <cell r="H784">
            <v>4.6787723829963399</v>
          </cell>
          <cell r="I784">
            <v>4.9174370839474797</v>
          </cell>
          <cell r="J784">
            <v>5.1682759352040906</v>
          </cell>
          <cell r="K784">
            <v>5.4319100503054196</v>
          </cell>
          <cell r="L784">
            <v>5.7089922992550397</v>
          </cell>
          <cell r="M784">
            <v>6.0002085303855903</v>
          </cell>
          <cell r="N784">
            <v>6.30627990878481</v>
          </cell>
          <cell r="O784">
            <v>6.6279642777700598</v>
          </cell>
          <cell r="P784">
            <v>6.9660598628363104</v>
          </cell>
        </row>
        <row r="785">
          <cell r="B785" t="str">
            <v>ENUC_SMR_GOE_VI</v>
          </cell>
          <cell r="C785" t="str">
            <v>VAR_fout</v>
          </cell>
          <cell r="D785" t="str">
            <v>LTH</v>
          </cell>
          <cell r="O785">
            <v>0.25231009378295516</v>
          </cell>
          <cell r="P785">
            <v>0.38298800880681583</v>
          </cell>
        </row>
        <row r="786">
          <cell r="B786" t="str">
            <v>ENUC_SMR_GOE_VI</v>
          </cell>
          <cell r="C786" t="str">
            <v>VAR_fout</v>
          </cell>
          <cell r="D786" t="str">
            <v>ELC</v>
          </cell>
          <cell r="O786">
            <v>0.53537726703751154</v>
          </cell>
          <cell r="P786">
            <v>1.1029672855411485</v>
          </cell>
        </row>
        <row r="787">
          <cell r="B787" t="str">
            <v>ENUC_SMR_GOE_VI</v>
          </cell>
          <cell r="C787" t="str">
            <v>VAR_fin</v>
          </cell>
          <cell r="D787" t="str">
            <v>URN</v>
          </cell>
          <cell r="O787">
            <v>1.7268085210575623</v>
          </cell>
          <cell r="P787">
            <v>3.4966873602475537</v>
          </cell>
        </row>
        <row r="788">
          <cell r="B788" t="str">
            <v>ENUC_SMR_GOE_VI</v>
          </cell>
          <cell r="C788" t="str">
            <v>VAR_ncap</v>
          </cell>
          <cell r="D788" t="str">
            <v>-</v>
          </cell>
          <cell r="N788">
            <v>9.9617939285752497E-3</v>
          </cell>
          <cell r="O788">
            <v>3.3354738811020197E-2</v>
          </cell>
        </row>
        <row r="789">
          <cell r="B789" t="str">
            <v>ENUC_SMR_GOE_VI</v>
          </cell>
          <cell r="C789" t="str">
            <v>VAR_cap</v>
          </cell>
          <cell r="D789" t="str">
            <v>-</v>
          </cell>
          <cell r="O789">
            <v>2.05357027695247E-2</v>
          </cell>
          <cell r="P789">
            <v>4.3316532739595397E-2</v>
          </cell>
        </row>
        <row r="790">
          <cell r="B790" t="str">
            <v>EHYD-DAM10</v>
          </cell>
          <cell r="C790" t="str">
            <v>VAR_fout</v>
          </cell>
          <cell r="D790" t="str">
            <v>ELC</v>
          </cell>
          <cell r="F790">
            <v>1.7274289618266311E-2</v>
          </cell>
          <cell r="G790">
            <v>9.0692029905880628E-2</v>
          </cell>
          <cell r="H790">
            <v>0.72801748832481494</v>
          </cell>
          <cell r="I790">
            <v>0.72972545077984696</v>
          </cell>
          <cell r="J790">
            <v>0.72907711984045531</v>
          </cell>
          <cell r="K790">
            <v>0.73170283483864329</v>
          </cell>
          <cell r="L790">
            <v>0.73188365581704518</v>
          </cell>
          <cell r="M790">
            <v>0.73188119966210841</v>
          </cell>
          <cell r="N790">
            <v>0.73189648207344471</v>
          </cell>
          <cell r="O790">
            <v>0.73189415575573191</v>
          </cell>
          <cell r="P790">
            <v>0.73181333530843262</v>
          </cell>
        </row>
        <row r="791">
          <cell r="B791" t="str">
            <v>EHYD-DAM10</v>
          </cell>
          <cell r="C791" t="str">
            <v>VAR_fin</v>
          </cell>
          <cell r="D791" t="str">
            <v>HYDD</v>
          </cell>
          <cell r="F791">
            <v>1.7274289618266311E-2</v>
          </cell>
          <cell r="G791">
            <v>9.0692029905880628E-2</v>
          </cell>
          <cell r="H791">
            <v>0.72801748832481494</v>
          </cell>
          <cell r="I791">
            <v>0.72972545077984696</v>
          </cell>
          <cell r="J791">
            <v>0.72907711984045531</v>
          </cell>
          <cell r="K791">
            <v>0.73170283483864329</v>
          </cell>
          <cell r="L791">
            <v>0.73188365581704518</v>
          </cell>
          <cell r="M791">
            <v>0.73188119966210841</v>
          </cell>
          <cell r="N791">
            <v>0.73189648207344471</v>
          </cell>
          <cell r="O791">
            <v>0.73189415575573191</v>
          </cell>
          <cell r="P791">
            <v>0.73181333530843262</v>
          </cell>
        </row>
        <row r="792">
          <cell r="B792" t="str">
            <v>EHYD-DAM10</v>
          </cell>
          <cell r="C792" t="str">
            <v>VAR_ncap</v>
          </cell>
          <cell r="D792" t="str">
            <v>-</v>
          </cell>
          <cell r="F792">
            <v>2.2121177915150701E-3</v>
          </cell>
          <cell r="G792">
            <v>7.6753201416379204E-3</v>
          </cell>
          <cell r="H792">
            <v>6.5409922790011399E-2</v>
          </cell>
          <cell r="I792">
            <v>6.7810212758096497E-7</v>
          </cell>
          <cell r="J792">
            <v>3.3323979444234499E-7</v>
          </cell>
          <cell r="K792">
            <v>6.2658314874000401E-7</v>
          </cell>
          <cell r="L792">
            <v>2.2669607940949599E-7</v>
          </cell>
          <cell r="M792">
            <v>8.5838230478393797E-8</v>
          </cell>
          <cell r="N792">
            <v>1.06264608612547E-6</v>
          </cell>
          <cell r="O792">
            <v>1.91818921724214E-7</v>
          </cell>
          <cell r="P792">
            <v>1.12307601558133E-7</v>
          </cell>
        </row>
        <row r="793">
          <cell r="B793" t="str">
            <v>EHYD-DAM10</v>
          </cell>
          <cell r="C793" t="str">
            <v>VAR_cap</v>
          </cell>
          <cell r="D793" t="str">
            <v>-</v>
          </cell>
          <cell r="F793">
            <v>2.2121177915150701E-3</v>
          </cell>
          <cell r="G793">
            <v>9.8874379331529896E-3</v>
          </cell>
          <cell r="H793">
            <v>7.5297360723164397E-2</v>
          </cell>
          <cell r="I793">
            <v>7.5298038825291999E-2</v>
          </cell>
          <cell r="J793">
            <v>7.5298372065086397E-2</v>
          </cell>
          <cell r="K793">
            <v>7.5298998648235194E-2</v>
          </cell>
          <cell r="L793">
            <v>7.5299225344314602E-2</v>
          </cell>
          <cell r="M793">
            <v>7.5299311182545098E-2</v>
          </cell>
          <cell r="N793">
            <v>7.5300373828631195E-2</v>
          </cell>
          <cell r="O793">
            <v>7.53005656475529E-2</v>
          </cell>
          <cell r="P793">
            <v>7.5300677955154494E-2</v>
          </cell>
        </row>
        <row r="794">
          <cell r="B794" t="str">
            <v>DH-EBAT</v>
          </cell>
          <cell r="C794" t="str">
            <v>VAR_fout</v>
          </cell>
          <cell r="D794" t="str">
            <v>ELC35</v>
          </cell>
          <cell r="E794">
            <v>4.7250506881884678E-3</v>
          </cell>
          <cell r="F794">
            <v>3.8431875323364003E-3</v>
          </cell>
          <cell r="G794">
            <v>4.736003078041515E-3</v>
          </cell>
          <cell r="H794">
            <v>4.4828773929018852E-3</v>
          </cell>
          <cell r="I794">
            <v>1.0771474381858402E-2</v>
          </cell>
          <cell r="J794">
            <v>5.8284771657195714E-2</v>
          </cell>
          <cell r="K794">
            <v>0.38117426528472398</v>
          </cell>
          <cell r="L794">
            <v>0.92830335278788301</v>
          </cell>
          <cell r="M794">
            <v>1.2870124283131847</v>
          </cell>
          <cell r="N794">
            <v>1.7153575161083965</v>
          </cell>
          <cell r="O794">
            <v>1.8395279136449743</v>
          </cell>
          <cell r="P794">
            <v>2.2440617657475661</v>
          </cell>
        </row>
        <row r="795">
          <cell r="B795" t="str">
            <v>DH-EBAT</v>
          </cell>
          <cell r="C795" t="str">
            <v>VAR_fout</v>
          </cell>
          <cell r="D795" t="str">
            <v>AUX_DH-EBAT_OUT</v>
          </cell>
          <cell r="E795">
            <v>4.7250506881884652E-3</v>
          </cell>
          <cell r="F795">
            <v>3.8431875323363994E-3</v>
          </cell>
          <cell r="G795">
            <v>4.7360030780415141E-3</v>
          </cell>
          <cell r="H795">
            <v>4.4828773929018835E-3</v>
          </cell>
          <cell r="I795">
            <v>1.0771474381858397E-2</v>
          </cell>
          <cell r="J795">
            <v>5.8284771657195693E-2</v>
          </cell>
          <cell r="K795">
            <v>0.38117426528472387</v>
          </cell>
          <cell r="L795">
            <v>0.92830335278788245</v>
          </cell>
          <cell r="M795">
            <v>1.2870124283131843</v>
          </cell>
          <cell r="N795">
            <v>1.715357516108396</v>
          </cell>
          <cell r="O795">
            <v>1.8395279136449734</v>
          </cell>
          <cell r="P795">
            <v>2.2440617657475661</v>
          </cell>
        </row>
        <row r="796">
          <cell r="B796" t="str">
            <v>DH-EBAT</v>
          </cell>
          <cell r="C796" t="str">
            <v>VAR_fin</v>
          </cell>
          <cell r="D796" t="str">
            <v>ELC35</v>
          </cell>
          <cell r="E796">
            <v>5.2841222936811224E-3</v>
          </cell>
          <cell r="F796">
            <v>4.2980431698511172E-3</v>
          </cell>
          <cell r="G796">
            <v>5.2963650098710336E-3</v>
          </cell>
          <cell r="H796">
            <v>5.013217533182155E-3</v>
          </cell>
          <cell r="I796">
            <v>1.2045332063530454E-2</v>
          </cell>
          <cell r="J796">
            <v>6.5176253623577665E-2</v>
          </cell>
          <cell r="K796">
            <v>0.42624128687908225</v>
          </cell>
          <cell r="L796">
            <v>1.0380578158523432</v>
          </cell>
          <cell r="M796">
            <v>1.4391773555452851</v>
          </cell>
          <cell r="N796">
            <v>1.9181660832484646</v>
          </cell>
          <cell r="O796">
            <v>2.0570172644579783</v>
          </cell>
          <cell r="P796">
            <v>2.5093795293938737</v>
          </cell>
        </row>
        <row r="797">
          <cell r="B797" t="str">
            <v>DH-EBAT</v>
          </cell>
          <cell r="C797" t="str">
            <v>VAR_fin</v>
          </cell>
          <cell r="D797" t="str">
            <v>AUX_DH-EBAT_IN</v>
          </cell>
          <cell r="E797">
            <v>5.2841222936811224E-3</v>
          </cell>
          <cell r="F797">
            <v>4.2980431698511172E-3</v>
          </cell>
          <cell r="G797">
            <v>5.2963650098710336E-3</v>
          </cell>
          <cell r="H797">
            <v>5.013217533182155E-3</v>
          </cell>
          <cell r="I797">
            <v>1.2045332063530454E-2</v>
          </cell>
          <cell r="J797">
            <v>6.5176253623577665E-2</v>
          </cell>
          <cell r="K797">
            <v>0.42624128687908225</v>
          </cell>
          <cell r="L797">
            <v>1.0380578158523432</v>
          </cell>
          <cell r="M797">
            <v>1.4391773555452851</v>
          </cell>
          <cell r="N797">
            <v>1.9181660832484646</v>
          </cell>
          <cell r="O797">
            <v>2.0570172644579783</v>
          </cell>
          <cell r="P797">
            <v>2.5093795293938737</v>
          </cell>
        </row>
        <row r="798">
          <cell r="B798" t="str">
            <v>DH-EBAT</v>
          </cell>
          <cell r="C798" t="str">
            <v>VAR_ncap</v>
          </cell>
          <cell r="D798" t="str">
            <v>-</v>
          </cell>
          <cell r="E798">
            <v>6.5479343994410402E-4</v>
          </cell>
          <cell r="F798">
            <v>1.27228568585894E-6</v>
          </cell>
          <cell r="G798">
            <v>4.2537489963459798E-6</v>
          </cell>
          <cell r="H798">
            <v>1.35220985056862E-4</v>
          </cell>
          <cell r="I798">
            <v>1.3475097510154701E-3</v>
          </cell>
          <cell r="J798">
            <v>7.5873543237461203E-3</v>
          </cell>
          <cell r="K798">
            <v>0.14735034395284199</v>
          </cell>
          <cell r="L798">
            <v>4.5366254036114703E-2</v>
          </cell>
          <cell r="M798">
            <v>0.109610221050062</v>
          </cell>
          <cell r="N798">
            <v>0.12927998043532599</v>
          </cell>
          <cell r="O798">
            <v>0.14524712692132499</v>
          </cell>
          <cell r="P798">
            <v>9.7103106982784501E-2</v>
          </cell>
        </row>
        <row r="799">
          <cell r="B799" t="str">
            <v>DH-EBAT</v>
          </cell>
          <cell r="C799" t="str">
            <v>VAR_cap</v>
          </cell>
          <cell r="D799" t="str">
            <v>-</v>
          </cell>
          <cell r="E799">
            <v>6.5479343994410402E-4</v>
          </cell>
          <cell r="F799">
            <v>6.5591813983219369E-4</v>
          </cell>
          <cell r="G799">
            <v>6.5972641990745561E-4</v>
          </cell>
          <cell r="H799">
            <v>6.1778582079177887E-4</v>
          </cell>
          <cell r="I799">
            <v>1.4840014836214248E-3</v>
          </cell>
          <cell r="J799">
            <v>8.9621520384738119E-3</v>
          </cell>
          <cell r="K799">
            <v>0.15563512544245614</v>
          </cell>
          <cell r="L799">
            <v>0.1953053618852128</v>
          </cell>
          <cell r="M799">
            <v>0.22125419340574418</v>
          </cell>
          <cell r="N799">
            <v>0.26212950084254683</v>
          </cell>
          <cell r="O799">
            <v>0.29393871855146869</v>
          </cell>
          <cell r="P799">
            <v>0.32959088039320145</v>
          </cell>
        </row>
        <row r="800">
          <cell r="B800" t="str">
            <v>RHEM-EBAT</v>
          </cell>
          <cell r="C800" t="str">
            <v>VAR_fout</v>
          </cell>
          <cell r="D800" t="str">
            <v>RHEM_ELC</v>
          </cell>
          <cell r="E800">
            <v>1.5705295385433826E-3</v>
          </cell>
          <cell r="F800">
            <v>1.5603712065861972E-3</v>
          </cell>
          <cell r="G800">
            <v>1.5687718976272699E-3</v>
          </cell>
          <cell r="H800">
            <v>3.2277356094056048E-2</v>
          </cell>
          <cell r="I800">
            <v>5.2654430715368211E-2</v>
          </cell>
          <cell r="J800">
            <v>6.0818840596699474E-2</v>
          </cell>
          <cell r="K800">
            <v>6.0170828604555485E-2</v>
          </cell>
          <cell r="L800">
            <v>6.6581981716493502E-2</v>
          </cell>
          <cell r="M800">
            <v>7.1571673855470058E-2</v>
          </cell>
          <cell r="N800">
            <v>7.3050004008701458E-2</v>
          </cell>
          <cell r="O800">
            <v>7.6102351797470449E-2</v>
          </cell>
          <cell r="P800">
            <v>7.6650887846243604E-2</v>
          </cell>
        </row>
        <row r="801">
          <cell r="B801" t="str">
            <v>RHEM-EBAT</v>
          </cell>
          <cell r="C801" t="str">
            <v>VAR_fout</v>
          </cell>
          <cell r="D801" t="str">
            <v>AUX_RHEM-EBAT_OUT</v>
          </cell>
          <cell r="E801">
            <v>1.5705295385433837E-3</v>
          </cell>
          <cell r="F801">
            <v>1.5603712065861987E-3</v>
          </cell>
          <cell r="G801">
            <v>1.5687718976272714E-3</v>
          </cell>
          <cell r="H801">
            <v>3.2277356094056082E-2</v>
          </cell>
          <cell r="I801">
            <v>5.2654430715368294E-2</v>
          </cell>
          <cell r="J801">
            <v>6.0818840596699515E-2</v>
          </cell>
          <cell r="K801">
            <v>6.0170828604555526E-2</v>
          </cell>
          <cell r="L801">
            <v>6.6581981716493571E-2</v>
          </cell>
          <cell r="M801">
            <v>7.1571673855470086E-2</v>
          </cell>
          <cell r="N801">
            <v>7.30500040087015E-2</v>
          </cell>
          <cell r="O801">
            <v>7.6102351797470533E-2</v>
          </cell>
          <cell r="P801">
            <v>7.6650887846243673E-2</v>
          </cell>
        </row>
        <row r="802">
          <cell r="B802" t="str">
            <v>RHEM-EBAT</v>
          </cell>
          <cell r="C802" t="str">
            <v>VAR_fin</v>
          </cell>
          <cell r="D802" t="str">
            <v>RHEM_ELC</v>
          </cell>
          <cell r="E802">
            <v>1.7372178513177586E-3</v>
          </cell>
          <cell r="F802">
            <v>1.7259841096165451E-3</v>
          </cell>
          <cell r="G802">
            <v>1.73519244746987E-3</v>
          </cell>
          <cell r="H802">
            <v>3.5694739512724637E-2</v>
          </cell>
          <cell r="I802">
            <v>5.8229028095632372E-2</v>
          </cell>
          <cell r="J802">
            <v>6.7257749547050272E-2</v>
          </cell>
          <cell r="K802">
            <v>6.6541153494286021E-2</v>
          </cell>
          <cell r="L802">
            <v>7.3631014462252772E-2</v>
          </cell>
          <cell r="M802">
            <v>7.9148907249080261E-2</v>
          </cell>
          <cell r="N802">
            <v>8.0783737678672266E-2</v>
          </cell>
          <cell r="O802">
            <v>8.415921876097214E-2</v>
          </cell>
          <cell r="P802">
            <v>8.4765823234184745E-2</v>
          </cell>
        </row>
        <row r="803">
          <cell r="B803" t="str">
            <v>RHEM-EBAT</v>
          </cell>
          <cell r="C803" t="str">
            <v>VAR_fin</v>
          </cell>
          <cell r="D803" t="str">
            <v>AUX_RHEM-EBAT_IN</v>
          </cell>
          <cell r="E803">
            <v>1.7372178513177586E-3</v>
          </cell>
          <cell r="F803">
            <v>1.7259841096165451E-3</v>
          </cell>
          <cell r="G803">
            <v>1.73519244746987E-3</v>
          </cell>
          <cell r="H803">
            <v>3.5694739512724637E-2</v>
          </cell>
          <cell r="I803">
            <v>5.8229028095632372E-2</v>
          </cell>
          <cell r="J803">
            <v>6.7257749547050272E-2</v>
          </cell>
          <cell r="K803">
            <v>6.6541153494286021E-2</v>
          </cell>
          <cell r="L803">
            <v>7.3631014462252772E-2</v>
          </cell>
          <cell r="M803">
            <v>7.9148907249080261E-2</v>
          </cell>
          <cell r="N803">
            <v>8.0783737678672266E-2</v>
          </cell>
          <cell r="O803">
            <v>8.415921876097214E-2</v>
          </cell>
          <cell r="P803">
            <v>8.4765823234184745E-2</v>
          </cell>
        </row>
        <row r="804">
          <cell r="B804" t="str">
            <v>RHEM-EBAT</v>
          </cell>
          <cell r="C804" t="str">
            <v>VAR_ncap</v>
          </cell>
          <cell r="D804" t="str">
            <v>-</v>
          </cell>
          <cell r="E804">
            <v>6.35793545822634E-4</v>
          </cell>
          <cell r="F804">
            <v>1.2666547443667299E-6</v>
          </cell>
          <cell r="G804">
            <v>3.4614525932628899E-6</v>
          </cell>
          <cell r="H804">
            <v>1.9819321608978199E-2</v>
          </cell>
          <cell r="I804">
            <v>2.20771509323393E-3</v>
          </cell>
          <cell r="J804">
            <v>1.86011028767376E-2</v>
          </cell>
          <cell r="K804">
            <v>6.4278026792436204E-3</v>
          </cell>
          <cell r="L804">
            <v>1.45091649073007E-2</v>
          </cell>
          <cell r="M804">
            <v>1.1919093639020901E-2</v>
          </cell>
          <cell r="N804">
            <v>1.05728605283298E-2</v>
          </cell>
          <cell r="O804">
            <v>1.8492107094825599E-2</v>
          </cell>
          <cell r="P804">
            <v>5.77386261062227E-3</v>
          </cell>
        </row>
        <row r="805">
          <cell r="B805" t="str">
            <v>RHEM-EBAT</v>
          </cell>
          <cell r="C805" t="str">
            <v>VAR_cap</v>
          </cell>
          <cell r="D805" t="str">
            <v>-</v>
          </cell>
          <cell r="E805">
            <v>6.3848712794551082E-4</v>
          </cell>
          <cell r="F805">
            <v>6.3949490103276283E-4</v>
          </cell>
          <cell r="G805">
            <v>6.4239697998793644E-4</v>
          </cell>
          <cell r="H805">
            <v>2.0287673558047895E-2</v>
          </cell>
          <cell r="I805">
            <v>2.2028233357392936E-2</v>
          </cell>
          <cell r="J805">
            <v>2.4970150502695281E-2</v>
          </cell>
          <cell r="K805">
            <v>2.6172907643498597E-2</v>
          </cell>
          <cell r="L805">
            <v>2.7289559661145723E-2</v>
          </cell>
          <cell r="M805">
            <v>2.9318616798958249E-2</v>
          </cell>
          <cell r="N805">
            <v>2.9923896878863307E-2</v>
          </cell>
          <cell r="O805">
            <v>3.1174841956531162E-2</v>
          </cell>
          <cell r="P805">
            <v>3.1398641672139641E-2</v>
          </cell>
        </row>
        <row r="806">
          <cell r="B806" t="str">
            <v>HPLGEO</v>
          </cell>
          <cell r="C806" t="str">
            <v>VAR_fout</v>
          </cell>
          <cell r="D806" t="str">
            <v>LTH</v>
          </cell>
          <cell r="J806">
            <v>4.3698061649734255E-4</v>
          </cell>
          <cell r="K806">
            <v>4.3302849196526032E-4</v>
          </cell>
          <cell r="L806">
            <v>4.3239561559344706E-4</v>
          </cell>
          <cell r="M806">
            <v>4.3363133286564317E-4</v>
          </cell>
          <cell r="N806">
            <v>4.3708349517186234E-4</v>
          </cell>
          <cell r="O806">
            <v>4.4135278401582936E-4</v>
          </cell>
          <cell r="P806">
            <v>5.6753918870144969E-4</v>
          </cell>
        </row>
        <row r="807">
          <cell r="B807" t="str">
            <v>HPLGEO</v>
          </cell>
          <cell r="C807" t="str">
            <v>VAR_fin</v>
          </cell>
          <cell r="D807" t="str">
            <v>GEO</v>
          </cell>
          <cell r="J807">
            <v>5.1409484293805029E-4</v>
          </cell>
          <cell r="K807">
            <v>5.0944528466501267E-4</v>
          </cell>
          <cell r="L807">
            <v>5.0870072422758475E-4</v>
          </cell>
          <cell r="M807">
            <v>5.1015450925369788E-4</v>
          </cell>
          <cell r="N807">
            <v>5.1421587667277891E-4</v>
          </cell>
          <cell r="O807">
            <v>5.1923856943038771E-4</v>
          </cell>
          <cell r="P807">
            <v>6.6769316317817607E-4</v>
          </cell>
        </row>
        <row r="808">
          <cell r="B808" t="str">
            <v>HPLGEO</v>
          </cell>
          <cell r="C808" t="str">
            <v>VAR_ncap</v>
          </cell>
          <cell r="D808" t="str">
            <v>-</v>
          </cell>
          <cell r="J808">
            <v>2.8586910721292902E-5</v>
          </cell>
          <cell r="K808">
            <v>2.1338739659754901E-7</v>
          </cell>
          <cell r="L808">
            <v>8.5998462919032502E-6</v>
          </cell>
          <cell r="M808">
            <v>3.17358111426447E-7</v>
          </cell>
          <cell r="N808">
            <v>3.3926685094286003E-5</v>
          </cell>
          <cell r="O808">
            <v>6.4949847769082405E-7</v>
          </cell>
          <cell r="P808">
            <v>4.0513832594536301E-5</v>
          </cell>
        </row>
        <row r="809">
          <cell r="B809" t="str">
            <v>HPLGEO</v>
          </cell>
          <cell r="C809" t="str">
            <v>VAR_cap</v>
          </cell>
          <cell r="D809" t="str">
            <v>-</v>
          </cell>
          <cell r="J809">
            <v>2.8586910721292902E-5</v>
          </cell>
          <cell r="K809">
            <v>2.8800298117890399E-5</v>
          </cell>
          <cell r="L809">
            <v>3.7400144409793701E-5</v>
          </cell>
          <cell r="M809">
            <v>3.3929867535457398E-5</v>
          </cell>
          <cell r="N809">
            <v>4.3057276894213197E-5</v>
          </cell>
          <cell r="O809">
            <v>4.3493387975306503E-5</v>
          </cell>
          <cell r="P809">
            <v>7.5407374277939606E-5</v>
          </cell>
        </row>
        <row r="810">
          <cell r="B810" t="str">
            <v>EHYD-PUM15</v>
          </cell>
          <cell r="C810" t="str">
            <v>VAR_fout</v>
          </cell>
          <cell r="D810" t="str">
            <v>ELC</v>
          </cell>
          <cell r="F810">
            <v>2.7706333721808658E-3</v>
          </cell>
          <cell r="G810">
            <v>3.4814405406561871E-3</v>
          </cell>
          <cell r="H810">
            <v>4.0886562327031124E-3</v>
          </cell>
          <cell r="I810">
            <v>4.0797468593742631E-3</v>
          </cell>
          <cell r="J810">
            <v>3.9189147670480986E-3</v>
          </cell>
          <cell r="K810">
            <v>4.1811895644045301E-3</v>
          </cell>
          <cell r="L810">
            <v>5.5797363170843831E-3</v>
          </cell>
          <cell r="M810">
            <v>5.2746670693196683E-3</v>
          </cell>
          <cell r="N810">
            <v>6.6341402108744318E-3</v>
          </cell>
          <cell r="O810">
            <v>6.4329241238584647E-3</v>
          </cell>
          <cell r="P810">
            <v>1.2050407934025066E-2</v>
          </cell>
        </row>
        <row r="811">
          <cell r="B811" t="str">
            <v>EHYD-PUM15</v>
          </cell>
          <cell r="C811" t="str">
            <v>VAR_fout</v>
          </cell>
          <cell r="D811" t="str">
            <v>AUX_PUMP_OUT</v>
          </cell>
          <cell r="F811">
            <v>2.7706333721808658E-3</v>
          </cell>
          <cell r="G811">
            <v>3.4814405406561871E-3</v>
          </cell>
          <cell r="H811">
            <v>4.0886562327031124E-3</v>
          </cell>
          <cell r="I811">
            <v>4.0797468593742631E-3</v>
          </cell>
          <cell r="J811">
            <v>3.9189147670480986E-3</v>
          </cell>
          <cell r="K811">
            <v>4.1811895644045301E-3</v>
          </cell>
          <cell r="L811">
            <v>5.5797363170843831E-3</v>
          </cell>
          <cell r="M811">
            <v>5.2746670693196683E-3</v>
          </cell>
          <cell r="N811">
            <v>6.6341402108744318E-3</v>
          </cell>
          <cell r="O811">
            <v>6.4329241238584647E-3</v>
          </cell>
          <cell r="P811">
            <v>1.2050407934025066E-2</v>
          </cell>
        </row>
        <row r="812">
          <cell r="B812" t="str">
            <v>EHYD-PUM15</v>
          </cell>
          <cell r="C812" t="str">
            <v>VAR_fin</v>
          </cell>
          <cell r="D812" t="str">
            <v>AUX_PUMP_IN</v>
          </cell>
          <cell r="F812">
            <v>3.4632859794168939E-3</v>
          </cell>
          <cell r="G812">
            <v>4.3518006756063212E-3</v>
          </cell>
          <cell r="H812">
            <v>5.1106536765283001E-3</v>
          </cell>
          <cell r="I812">
            <v>5.0996317965358133E-3</v>
          </cell>
          <cell r="J812">
            <v>4.8986193049171062E-3</v>
          </cell>
          <cell r="K812">
            <v>5.2265240484659628E-3</v>
          </cell>
          <cell r="L812">
            <v>6.9747119913875447E-3</v>
          </cell>
          <cell r="M812">
            <v>6.593268774926336E-3</v>
          </cell>
          <cell r="N812">
            <v>8.292613603678993E-3</v>
          </cell>
          <cell r="O812">
            <v>8.0410913833049869E-3</v>
          </cell>
          <cell r="P812">
            <v>1.5062946702832954E-2</v>
          </cell>
        </row>
        <row r="813">
          <cell r="B813" t="str">
            <v>EHYD-PUM15</v>
          </cell>
          <cell r="C813" t="str">
            <v>VAR_fin</v>
          </cell>
          <cell r="D813" t="str">
            <v>ELC</v>
          </cell>
          <cell r="F813">
            <v>3.4632859794168939E-3</v>
          </cell>
          <cell r="G813">
            <v>4.3518006756063212E-3</v>
          </cell>
          <cell r="H813">
            <v>5.1106536765283001E-3</v>
          </cell>
          <cell r="I813">
            <v>5.0996317965358133E-3</v>
          </cell>
          <cell r="J813">
            <v>4.8986193049171062E-3</v>
          </cell>
          <cell r="K813">
            <v>5.2265240484659628E-3</v>
          </cell>
          <cell r="L813">
            <v>6.9747119913875447E-3</v>
          </cell>
          <cell r="M813">
            <v>6.593268774926336E-3</v>
          </cell>
          <cell r="N813">
            <v>8.292613603678993E-3</v>
          </cell>
          <cell r="O813">
            <v>8.0410913833049869E-3</v>
          </cell>
          <cell r="P813">
            <v>1.5062946702832954E-2</v>
          </cell>
        </row>
        <row r="814">
          <cell r="B814" t="str">
            <v>EHYD-PUM15</v>
          </cell>
          <cell r="C814" t="str">
            <v>VAR_ncap</v>
          </cell>
          <cell r="D814" t="str">
            <v>-</v>
          </cell>
          <cell r="F814">
            <v>3.4272080132606298E-4</v>
          </cell>
          <cell r="G814">
            <v>4.3057751217622604E-6</v>
          </cell>
          <cell r="H814">
            <v>1.66639094226827E-6</v>
          </cell>
          <cell r="I814">
            <v>1.3300625060477499E-6</v>
          </cell>
          <cell r="J814">
            <v>1.21096478662471E-4</v>
          </cell>
          <cell r="K814">
            <v>9.0555304652974901E-7</v>
          </cell>
          <cell r="L814">
            <v>1.13881865943964E-4</v>
          </cell>
          <cell r="M814">
            <v>2.5413999328270401E-6</v>
          </cell>
          <cell r="N814">
            <v>4.9612415203513103E-4</v>
          </cell>
        </row>
        <row r="815">
          <cell r="B815" t="str">
            <v>EHYD-PUM15</v>
          </cell>
          <cell r="C815" t="str">
            <v>VAR_cap</v>
          </cell>
          <cell r="D815" t="str">
            <v>-</v>
          </cell>
          <cell r="F815">
            <v>3.4272080132606298E-4</v>
          </cell>
          <cell r="G815">
            <v>3.4272080132606298E-4</v>
          </cell>
          <cell r="H815">
            <v>3.4272080132606298E-4</v>
          </cell>
          <cell r="I815">
            <v>3.4742787317498E-4</v>
          </cell>
          <cell r="J815">
            <v>3.4869296739009398E-4</v>
          </cell>
          <cell r="K815">
            <v>3.6874509673938502E-4</v>
          </cell>
          <cell r="L815">
            <v>4.7111950855861198E-4</v>
          </cell>
          <cell r="M815">
            <v>4.7188591968678502E-4</v>
          </cell>
          <cell r="N815">
            <v>5.8651894208277004E-4</v>
          </cell>
          <cell r="O815">
            <v>5.8844832748193305E-4</v>
          </cell>
          <cell r="P815">
            <v>1.08457247951706E-3</v>
          </cell>
        </row>
        <row r="816">
          <cell r="B816" t="str">
            <v>D-EWST</v>
          </cell>
          <cell r="C816" t="str">
            <v>VAR_fout</v>
          </cell>
          <cell r="D816" t="str">
            <v>CO2</v>
          </cell>
          <cell r="E816">
            <v>2257.5030171312201</v>
          </cell>
          <cell r="F816">
            <v>2235.4031995959699</v>
          </cell>
          <cell r="G816">
            <v>2268.77937019206</v>
          </cell>
          <cell r="H816">
            <v>2238.51131995792</v>
          </cell>
          <cell r="I816">
            <v>2240.45315102835</v>
          </cell>
          <cell r="J816">
            <v>2266.0986919758602</v>
          </cell>
          <cell r="K816">
            <v>2291.7443455806201</v>
          </cell>
          <cell r="L816">
            <v>2317.3902716141902</v>
          </cell>
          <cell r="M816">
            <v>2317.3900357644902</v>
          </cell>
          <cell r="N816">
            <v>2317.39049072951</v>
          </cell>
          <cell r="O816">
            <v>2317.39010751672</v>
          </cell>
          <cell r="P816">
            <v>2317.3903806138801</v>
          </cell>
        </row>
        <row r="817">
          <cell r="B817" t="str">
            <v>D-EWST</v>
          </cell>
          <cell r="C817" t="str">
            <v>VAR_fout</v>
          </cell>
          <cell r="D817" t="str">
            <v>EWST</v>
          </cell>
          <cell r="E817">
            <v>48.653082265759011</v>
          </cell>
          <cell r="F817">
            <v>48.176813197536859</v>
          </cell>
          <cell r="G817">
            <v>48.896136388311426</v>
          </cell>
          <cell r="H817">
            <v>48.243810658813231</v>
          </cell>
          <cell r="I817">
            <v>48.285665498033822</v>
          </cell>
          <cell r="J817">
            <v>48.838363076758391</v>
          </cell>
          <cell r="K817">
            <v>49.391068801965154</v>
          </cell>
          <cell r="L817">
            <v>49.943781518201739</v>
          </cell>
          <cell r="M817">
            <v>49.943785230820481</v>
          </cell>
          <cell r="N817">
            <v>49.943795309905447</v>
          </cell>
          <cell r="O817">
            <v>49.943787458245993</v>
          </cell>
          <cell r="P817">
            <v>49.94379360465642</v>
          </cell>
        </row>
        <row r="818">
          <cell r="B818" t="str">
            <v>D-EWST</v>
          </cell>
          <cell r="C818" t="str">
            <v>VAR_fin</v>
          </cell>
          <cell r="D818" t="str">
            <v>WSTNREN</v>
          </cell>
          <cell r="E818">
            <v>24.326541132879523</v>
          </cell>
          <cell r="F818">
            <v>24.088396547370319</v>
          </cell>
          <cell r="G818">
            <v>24.448053558104043</v>
          </cell>
          <cell r="H818">
            <v>24.12188922368442</v>
          </cell>
          <cell r="I818">
            <v>24.142814127460685</v>
          </cell>
          <cell r="J818">
            <v>24.419166939395055</v>
          </cell>
          <cell r="K818">
            <v>24.695520965308397</v>
          </cell>
          <cell r="L818">
            <v>24.971877926877113</v>
          </cell>
          <cell r="M818">
            <v>24.971875385393194</v>
          </cell>
          <cell r="N818">
            <v>24.971880288033468</v>
          </cell>
          <cell r="O818">
            <v>24.971876158585395</v>
          </cell>
          <cell r="P818">
            <v>24.971879101442624</v>
          </cell>
        </row>
        <row r="819">
          <cell r="B819" t="str">
            <v>D-EWST</v>
          </cell>
          <cell r="C819" t="str">
            <v>VAR_fin</v>
          </cell>
          <cell r="D819" t="str">
            <v>WSTREN</v>
          </cell>
          <cell r="E819">
            <v>24.326541132879523</v>
          </cell>
          <cell r="F819">
            <v>24.088396547370319</v>
          </cell>
          <cell r="G819">
            <v>24.448053558104043</v>
          </cell>
          <cell r="H819">
            <v>24.12188922368442</v>
          </cell>
          <cell r="I819">
            <v>24.142814127460685</v>
          </cell>
          <cell r="J819">
            <v>24.419166939395055</v>
          </cell>
          <cell r="K819">
            <v>24.695520965308397</v>
          </cell>
          <cell r="L819">
            <v>24.971877926877113</v>
          </cell>
          <cell r="M819">
            <v>24.971875385393194</v>
          </cell>
          <cell r="N819">
            <v>24.971880288033468</v>
          </cell>
          <cell r="O819">
            <v>24.971876158585395</v>
          </cell>
          <cell r="P819">
            <v>24.971879101442624</v>
          </cell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5.4446744464919101</v>
          </cell>
          <cell r="H4">
            <v>5.7422452380583602</v>
          </cell>
          <cell r="I4">
            <v>5.9416269368779702</v>
          </cell>
          <cell r="J4">
            <v>6.0831880970467402</v>
          </cell>
          <cell r="K4">
            <v>6.2037462684377296</v>
          </cell>
          <cell r="L4">
            <v>6.2037467115572502</v>
          </cell>
          <cell r="M4">
            <v>6.20374777255629</v>
          </cell>
          <cell r="N4">
            <v>6.2037495120673896</v>
          </cell>
          <cell r="O4">
            <v>6.3102655109419299</v>
          </cell>
        </row>
        <row r="5">
          <cell r="A5" t="str">
            <v>EXPELC_DE</v>
          </cell>
          <cell r="C5" t="str">
            <v>ELC_E-DE</v>
          </cell>
          <cell r="D5">
            <v>26.492979254400193</v>
          </cell>
          <cell r="E5">
            <v>5.9997795023370554E-4</v>
          </cell>
          <cell r="F5">
            <v>6.3644653565992206E-4</v>
          </cell>
          <cell r="G5">
            <v>5.55615318922891E-4</v>
          </cell>
          <cell r="H5">
            <v>7.9450360210718194E-4</v>
          </cell>
          <cell r="I5">
            <v>8.7871970287654486E-4</v>
          </cell>
          <cell r="J5">
            <v>6.4590312782351531E-4</v>
          </cell>
          <cell r="K5">
            <v>4.8708003026833231E-4</v>
          </cell>
          <cell r="L5">
            <v>3.0522866823887965E-4</v>
          </cell>
          <cell r="M5">
            <v>5.0522024196240748E-4</v>
          </cell>
          <cell r="N5">
            <v>5.0208303515162527E-4</v>
          </cell>
          <cell r="O5">
            <v>9.7335184682181158E-4</v>
          </cell>
        </row>
        <row r="6">
          <cell r="A6" t="str">
            <v>IMPDSL</v>
          </cell>
          <cell r="C6" t="str">
            <v>DSL</v>
          </cell>
          <cell r="D6">
            <v>118.49305030929932</v>
          </cell>
          <cell r="E6">
            <v>112.11238448663087</v>
          </cell>
          <cell r="F6">
            <v>96.828972619791116</v>
          </cell>
          <cell r="G6">
            <v>71.419951140342022</v>
          </cell>
          <cell r="H6">
            <v>49.519706306864556</v>
          </cell>
          <cell r="I6">
            <v>45.45015493074095</v>
          </cell>
          <cell r="J6">
            <v>42.452775853052877</v>
          </cell>
          <cell r="K6">
            <v>40.413931002287782</v>
          </cell>
          <cell r="L6">
            <v>39.72965768327289</v>
          </cell>
          <cell r="M6">
            <v>32.944671361080665</v>
          </cell>
          <cell r="N6">
            <v>29.09259257621056</v>
          </cell>
          <cell r="O6">
            <v>29.428325007567629</v>
          </cell>
        </row>
        <row r="7">
          <cell r="A7" t="str">
            <v>IMPH2</v>
          </cell>
          <cell r="C7" t="str">
            <v>H2</v>
          </cell>
          <cell r="I7">
            <v>3.8677604187079776E-3</v>
          </cell>
          <cell r="J7">
            <v>3.8895188753157047E-3</v>
          </cell>
          <cell r="K7">
            <v>3.1549710598796428E-3</v>
          </cell>
          <cell r="L7">
            <v>1.0851773352413775E-3</v>
          </cell>
          <cell r="M7">
            <v>2.142820228239676E-3</v>
          </cell>
          <cell r="N7">
            <v>1.5675159718957618E-3</v>
          </cell>
          <cell r="O7">
            <v>3.9243603521221344E-3</v>
          </cell>
        </row>
        <row r="8">
          <cell r="A8" t="str">
            <v>IMPELC_AT</v>
          </cell>
          <cell r="C8" t="str">
            <v>ELC_I-AT</v>
          </cell>
          <cell r="D8">
            <v>15.013805598752992</v>
          </cell>
          <cell r="E8">
            <v>1.8452881996343977E-2</v>
          </cell>
          <cell r="F8">
            <v>1.4284639453930421E-2</v>
          </cell>
          <cell r="G8">
            <v>1.5098021046115071E-2</v>
          </cell>
          <cell r="H8">
            <v>1.0606205433897956E-2</v>
          </cell>
          <cell r="I8">
            <v>8.6215516592143514E-3</v>
          </cell>
          <cell r="J8">
            <v>6.4810870629849896E-3</v>
          </cell>
          <cell r="K8">
            <v>9.5965405895551848E-3</v>
          </cell>
          <cell r="L8">
            <v>8.7652937327200794E-3</v>
          </cell>
          <cell r="M8">
            <v>0.13455044728510007</v>
          </cell>
          <cell r="N8">
            <v>0.18786710332377837</v>
          </cell>
          <cell r="O8">
            <v>0.19653903393068764</v>
          </cell>
        </row>
        <row r="9">
          <cell r="A9" t="str">
            <v>IMPELC_AT</v>
          </cell>
          <cell r="C9" t="str">
            <v>ELCS</v>
          </cell>
          <cell r="D9">
            <v>15.013805598752992</v>
          </cell>
          <cell r="E9">
            <v>1.8452881996343977E-2</v>
          </cell>
          <cell r="F9">
            <v>1.4284639453930421E-2</v>
          </cell>
          <cell r="G9">
            <v>1.5098021046115071E-2</v>
          </cell>
          <cell r="H9">
            <v>1.0606205433897956E-2</v>
          </cell>
          <cell r="I9">
            <v>8.6215516592143514E-3</v>
          </cell>
          <cell r="J9">
            <v>6.4810870629849896E-3</v>
          </cell>
          <cell r="K9">
            <v>9.5965405895551848E-3</v>
          </cell>
          <cell r="L9">
            <v>8.7652937327200794E-3</v>
          </cell>
          <cell r="M9">
            <v>0.13455044728510007</v>
          </cell>
          <cell r="N9">
            <v>0.18786710332377837</v>
          </cell>
          <cell r="O9">
            <v>0.19653903393068764</v>
          </cell>
        </row>
        <row r="10">
          <cell r="A10" t="str">
            <v>IMPELC_FR</v>
          </cell>
          <cell r="C10" t="str">
            <v>ELC_I-FR</v>
          </cell>
          <cell r="D10">
            <v>28.94862106798757</v>
          </cell>
          <cell r="E10">
            <v>17.918870170509102</v>
          </cell>
          <cell r="F10">
            <v>21.750556663358442</v>
          </cell>
          <cell r="G10">
            <v>15.372163108014371</v>
          </cell>
          <cell r="H10">
            <v>21.655709387515518</v>
          </cell>
          <cell r="I10">
            <v>30.047221386103985</v>
          </cell>
          <cell r="J10">
            <v>36.941445498157009</v>
          </cell>
          <cell r="K10">
            <v>34.514997622669128</v>
          </cell>
          <cell r="L10">
            <v>61.550037414081181</v>
          </cell>
          <cell r="M10">
            <v>69.012728117831315</v>
          </cell>
          <cell r="N10">
            <v>68.978929668100051</v>
          </cell>
          <cell r="O10">
            <v>68.94804115853043</v>
          </cell>
        </row>
        <row r="11">
          <cell r="A11" t="str">
            <v>IMPELC_FR</v>
          </cell>
          <cell r="C11" t="str">
            <v>ELCS</v>
          </cell>
          <cell r="D11">
            <v>28.94862106798757</v>
          </cell>
          <cell r="E11">
            <v>17.918870170509102</v>
          </cell>
          <cell r="F11">
            <v>21.750556663358442</v>
          </cell>
          <cell r="G11">
            <v>15.372163108014371</v>
          </cell>
          <cell r="H11">
            <v>21.655709387515518</v>
          </cell>
          <cell r="I11">
            <v>30.047221386103985</v>
          </cell>
          <cell r="J11">
            <v>36.941445498157009</v>
          </cell>
          <cell r="K11">
            <v>34.514997622669128</v>
          </cell>
          <cell r="L11">
            <v>61.550037414081181</v>
          </cell>
          <cell r="M11">
            <v>69.012728117831315</v>
          </cell>
          <cell r="N11">
            <v>68.978929668100051</v>
          </cell>
          <cell r="O11">
            <v>68.94804115853043</v>
          </cell>
        </row>
        <row r="12">
          <cell r="A12" t="str">
            <v>RNWHYDR1</v>
          </cell>
          <cell r="C12" t="str">
            <v>HYDR</v>
          </cell>
          <cell r="D12">
            <v>66.632400000015338</v>
          </cell>
          <cell r="E12">
            <v>55.76401105735922</v>
          </cell>
          <cell r="F12">
            <v>65.55379738686878</v>
          </cell>
          <cell r="G12">
            <v>64.471643720365464</v>
          </cell>
          <cell r="H12">
            <v>63.387696711077325</v>
          </cell>
          <cell r="I12">
            <v>62.303070720907463</v>
          </cell>
          <cell r="J12">
            <v>61.219100625043637</v>
          </cell>
          <cell r="K12">
            <v>60.134063816027563</v>
          </cell>
          <cell r="L12">
            <v>60.134047861769709</v>
          </cell>
          <cell r="M12">
            <v>60.133874116491469</v>
          </cell>
          <cell r="N12">
            <v>60.1339133926638</v>
          </cell>
          <cell r="O12">
            <v>60.13496256772455</v>
          </cell>
        </row>
        <row r="13">
          <cell r="A13" t="str">
            <v>EXPELC_IT</v>
          </cell>
          <cell r="C13" t="str">
            <v>ELC_E-IT</v>
          </cell>
          <cell r="D13">
            <v>71.694107738016271</v>
          </cell>
          <cell r="E13">
            <v>35.806594022699528</v>
          </cell>
          <cell r="F13">
            <v>64.431021551546195</v>
          </cell>
          <cell r="G13">
            <v>80.311872088919912</v>
          </cell>
          <cell r="H13">
            <v>64.445392771112694</v>
          </cell>
          <cell r="I13">
            <v>42.964338972814822</v>
          </cell>
          <cell r="J13">
            <v>24.94602315564547</v>
          </cell>
          <cell r="K13">
            <v>28.178512215349777</v>
          </cell>
          <cell r="L13">
            <v>55.363122752884912</v>
          </cell>
          <cell r="M13">
            <v>68.145988768535602</v>
          </cell>
          <cell r="N13">
            <v>68.282740418423401</v>
          </cell>
          <cell r="O13">
            <v>64.937629482789077</v>
          </cell>
        </row>
        <row r="14">
          <cell r="A14" t="str">
            <v>IMPLNG</v>
          </cell>
          <cell r="C14" t="str">
            <v>LBIO</v>
          </cell>
          <cell r="G14">
            <v>2.6270076990854707E-3</v>
          </cell>
          <cell r="H14">
            <v>3.6516163748008687E-2</v>
          </cell>
          <cell r="I14">
            <v>2.2801051348237403E-2</v>
          </cell>
          <cell r="J14">
            <v>4.6267481044894483E-3</v>
          </cell>
          <cell r="K14">
            <v>1.1182533425937542E-2</v>
          </cell>
          <cell r="L14">
            <v>3.4348086854046893E-3</v>
          </cell>
          <cell r="M14">
            <v>6.0099436661167774E-3</v>
          </cell>
          <cell r="N14">
            <v>4.7895004493943979E-3</v>
          </cell>
          <cell r="O14">
            <v>9.6235577898571758E-3</v>
          </cell>
        </row>
        <row r="15">
          <cell r="A15" t="str">
            <v>IMPLNG</v>
          </cell>
          <cell r="C15" t="str">
            <v>LNGA</v>
          </cell>
          <cell r="G15">
            <v>1.5932762314677369E-3</v>
          </cell>
          <cell r="H15">
            <v>2.6080876795250381E-3</v>
          </cell>
          <cell r="I15">
            <v>2.5173024818176217E-3</v>
          </cell>
          <cell r="J15">
            <v>2.636363568935568E-3</v>
          </cell>
          <cell r="K15">
            <v>5.6601740778407057E-3</v>
          </cell>
          <cell r="L15">
            <v>2.9277255851183552E-3</v>
          </cell>
          <cell r="M15">
            <v>5.5829391223184586E-3</v>
          </cell>
          <cell r="N15">
            <v>4.4027425421207366E-3</v>
          </cell>
          <cell r="O15">
            <v>9.4127305909595012E-3</v>
          </cell>
        </row>
        <row r="16">
          <cell r="A16" t="str">
            <v>IMPURN1</v>
          </cell>
          <cell r="C16" t="str">
            <v>URN</v>
          </cell>
          <cell r="D16">
            <v>250.94817069514673</v>
          </cell>
          <cell r="E16">
            <v>254.39244683048324</v>
          </cell>
          <cell r="F16">
            <v>224.1778158143199</v>
          </cell>
          <cell r="G16">
            <v>221.53123743877725</v>
          </cell>
          <cell r="H16">
            <v>173.54259637744084</v>
          </cell>
          <cell r="I16">
            <v>100.01470811887768</v>
          </cell>
          <cell r="L16">
            <v>52.039662007867825</v>
          </cell>
          <cell r="M16">
            <v>110.01741077492184</v>
          </cell>
          <cell r="N16">
            <v>117.12711616692573</v>
          </cell>
          <cell r="O16">
            <v>129.69087557450865</v>
          </cell>
        </row>
        <row r="17">
          <cell r="A17" t="str">
            <v>EXPELC_AT</v>
          </cell>
          <cell r="C17" t="str">
            <v>ELC_E-AT</v>
          </cell>
          <cell r="D17">
            <v>6.2295565168296694</v>
          </cell>
          <cell r="E17">
            <v>1.0400128818587517E-3</v>
          </cell>
          <cell r="F17">
            <v>1.1498432590208354E-3</v>
          </cell>
          <cell r="G17">
            <v>2.5150768445335016E-4</v>
          </cell>
          <cell r="H17">
            <v>3.0936770334124447E-4</v>
          </cell>
          <cell r="I17">
            <v>2.9459402639478151E-4</v>
          </cell>
          <cell r="J17">
            <v>2.3964244700266663E-4</v>
          </cell>
          <cell r="K17">
            <v>2.3550275259779307E-4</v>
          </cell>
          <cell r="L17">
            <v>2.0234536647732252E-4</v>
          </cell>
          <cell r="M17">
            <v>2.1284586299173E-4</v>
          </cell>
          <cell r="N17">
            <v>2.028411282992119E-4</v>
          </cell>
          <cell r="O17">
            <v>3.4823166337816193E-4</v>
          </cell>
        </row>
        <row r="18">
          <cell r="A18" t="str">
            <v>EXPELC_FR</v>
          </cell>
          <cell r="C18" t="str">
            <v>ELC_E-FR</v>
          </cell>
          <cell r="D18">
            <v>12.753359107449951</v>
          </cell>
          <cell r="E18">
            <v>8.0555612138432829E-4</v>
          </cell>
          <cell r="F18">
            <v>7.9492417534292553E-4</v>
          </cell>
          <cell r="G18">
            <v>5.1485015053539412E-4</v>
          </cell>
          <cell r="H18">
            <v>7.9637934062591273E-4</v>
          </cell>
          <cell r="I18">
            <v>8.0880271404332844E-4</v>
          </cell>
          <cell r="J18">
            <v>6.3149539146073713E-4</v>
          </cell>
          <cell r="K18">
            <v>7.8076247661840409E-4</v>
          </cell>
          <cell r="L18">
            <v>5.6010215093974457E-4</v>
          </cell>
          <cell r="M18">
            <v>7.7832537227895578E-4</v>
          </cell>
          <cell r="N18">
            <v>7.4436987499951624E-4</v>
          </cell>
          <cell r="O18">
            <v>1.3691930295298628E-3</v>
          </cell>
        </row>
        <row r="19">
          <cell r="A19" t="str">
            <v>RNWWND1</v>
          </cell>
          <cell r="C19" t="str">
            <v>WND</v>
          </cell>
          <cell r="D19">
            <v>0.51960532428155159</v>
          </cell>
          <cell r="E19">
            <v>0.54087934362409629</v>
          </cell>
          <cell r="F19">
            <v>0.49873643452964078</v>
          </cell>
          <cell r="G19">
            <v>0.56150650466619156</v>
          </cell>
          <cell r="H19">
            <v>0.5655405356918447</v>
          </cell>
          <cell r="I19">
            <v>0.56544289879214593</v>
          </cell>
          <cell r="J19">
            <v>0.57110809771603177</v>
          </cell>
          <cell r="K19">
            <v>0.56957963402637046</v>
          </cell>
          <cell r="L19">
            <v>0.57101923341885907</v>
          </cell>
          <cell r="M19">
            <v>0.57025910909787125</v>
          </cell>
          <cell r="N19">
            <v>0.57000777376886824</v>
          </cell>
          <cell r="O19">
            <v>0.56380065680914315</v>
          </cell>
        </row>
        <row r="20">
          <cell r="A20" t="str">
            <v>RNWWND2</v>
          </cell>
          <cell r="C20" t="str">
            <v>WND</v>
          </cell>
          <cell r="D20">
            <v>1.4545660327500733E-3</v>
          </cell>
          <cell r="E20">
            <v>1.4600100495370117E-3</v>
          </cell>
          <cell r="F20">
            <v>1.4638369491090538E-3</v>
          </cell>
          <cell r="G20">
            <v>1.5419510906970694E-3</v>
          </cell>
          <cell r="H20">
            <v>2.0963071230609889E-3</v>
          </cell>
          <cell r="I20">
            <v>2.4855985545438534E-3</v>
          </cell>
          <cell r="J20">
            <v>4.7716795615616384E-3</v>
          </cell>
          <cell r="K20">
            <v>5.1375341880210233E-3</v>
          </cell>
          <cell r="L20">
            <v>4.888129705186599E-3</v>
          </cell>
          <cell r="M20">
            <v>4.3639934743576339E-3</v>
          </cell>
          <cell r="N20">
            <v>4.6849989164772544E-3</v>
          </cell>
          <cell r="O20">
            <v>6.3407726980542123E-3</v>
          </cell>
        </row>
        <row r="21">
          <cell r="A21" t="str">
            <v>RNWMNR1</v>
          </cell>
          <cell r="C21" t="str">
            <v>MNR</v>
          </cell>
          <cell r="D21">
            <v>3.7980837408231323</v>
          </cell>
          <cell r="E21">
            <v>12.518933228563961</v>
          </cell>
          <cell r="F21">
            <v>12.540210771190093</v>
          </cell>
          <cell r="G21">
            <v>12.540421647340132</v>
          </cell>
          <cell r="H21">
            <v>12.540424955652249</v>
          </cell>
          <cell r="I21">
            <v>12.538041814366718</v>
          </cell>
          <cell r="J21">
            <v>12.538151940385013</v>
          </cell>
          <cell r="K21">
            <v>12.534429250503687</v>
          </cell>
          <cell r="L21">
            <v>12.537891853791875</v>
          </cell>
          <cell r="M21">
            <v>12.534517468162246</v>
          </cell>
          <cell r="N21">
            <v>12.536208676308958</v>
          </cell>
          <cell r="O21">
            <v>12.530104501327099</v>
          </cell>
        </row>
        <row r="22">
          <cell r="A22" t="str">
            <v>RNWWND3</v>
          </cell>
          <cell r="C22" t="str">
            <v>WND</v>
          </cell>
          <cell r="D22">
            <v>1.1148941747075823E-3</v>
          </cell>
          <cell r="E22">
            <v>1.1193080113717181E-3</v>
          </cell>
          <cell r="F22">
            <v>1.1242372242473713E-3</v>
          </cell>
          <cell r="G22">
            <v>1.1638603065234E-3</v>
          </cell>
          <cell r="H22">
            <v>1.5724225931434798E-3</v>
          </cell>
          <cell r="I22">
            <v>1.5239263383458723E-3</v>
          </cell>
          <cell r="J22">
            <v>2.9546335777928408E-3</v>
          </cell>
          <cell r="K22">
            <v>3.2393966106495607E-3</v>
          </cell>
          <cell r="L22">
            <v>3.0183268914810114E-3</v>
          </cell>
          <cell r="M22">
            <v>3.0189314149904616E-3</v>
          </cell>
          <cell r="N22">
            <v>3.034247217859077E-3</v>
          </cell>
          <cell r="O22">
            <v>4.8217166875684867E-3</v>
          </cell>
        </row>
        <row r="23">
          <cell r="A23" t="str">
            <v>RNWMNR2</v>
          </cell>
          <cell r="C23" t="str">
            <v>MNR</v>
          </cell>
          <cell r="I23">
            <v>2.8240671967163342E-3</v>
          </cell>
          <cell r="J23">
            <v>2.8656676316580372E-3</v>
          </cell>
          <cell r="K23">
            <v>5.3899630249665646E-3</v>
          </cell>
          <cell r="L23">
            <v>2.9959495538117143E-3</v>
          </cell>
          <cell r="M23">
            <v>5.3287652593697055E-3</v>
          </cell>
          <cell r="N23">
            <v>4.2343591496519194E-3</v>
          </cell>
          <cell r="O23">
            <v>8.7995875975845402E-3</v>
          </cell>
        </row>
        <row r="24">
          <cell r="A24" t="str">
            <v>RNWWND4</v>
          </cell>
          <cell r="C24" t="str">
            <v>WND</v>
          </cell>
          <cell r="D24">
            <v>1.065371409336486E-3</v>
          </cell>
          <cell r="E24">
            <v>1.069587919410144E-3</v>
          </cell>
          <cell r="F24">
            <v>1.0740608472414692E-3</v>
          </cell>
          <cell r="G24">
            <v>1.1111776633394908E-3</v>
          </cell>
          <cell r="H24">
            <v>1.4907554728886743E-3</v>
          </cell>
          <cell r="I24">
            <v>1.412487867173333E-3</v>
          </cell>
          <cell r="J24">
            <v>2.6565938090634491E-3</v>
          </cell>
          <cell r="K24">
            <v>2.9583770029867284E-3</v>
          </cell>
          <cell r="L24">
            <v>2.7312807516379858E-3</v>
          </cell>
          <cell r="M24">
            <v>2.854456914388623E-3</v>
          </cell>
          <cell r="N24">
            <v>2.8310512573715566E-3</v>
          </cell>
          <cell r="O24">
            <v>4.6587721367231712E-3</v>
          </cell>
        </row>
        <row r="25">
          <cell r="A25" t="str">
            <v>RNWMNR3</v>
          </cell>
          <cell r="C25" t="str">
            <v>MNR</v>
          </cell>
          <cell r="I25">
            <v>1.3062773166612794E-3</v>
          </cell>
          <cell r="J25">
            <v>1.1960755085047407E-3</v>
          </cell>
          <cell r="K25">
            <v>2.4515993923594063E-3</v>
          </cell>
          <cell r="L25">
            <v>1.4160138117129779E-3</v>
          </cell>
          <cell r="M25">
            <v>2.5505269861763255E-3</v>
          </cell>
          <cell r="N25">
            <v>2.0773015165388531E-3</v>
          </cell>
          <cell r="O25">
            <v>4.0521458670957035E-3</v>
          </cell>
        </row>
        <row r="26">
          <cell r="A26" t="str">
            <v>IMPLFO1</v>
          </cell>
          <cell r="C26" t="str">
            <v>LFO</v>
          </cell>
          <cell r="D26">
            <v>101.75289323708647</v>
          </cell>
          <cell r="E26">
            <v>88.704584035581519</v>
          </cell>
          <cell r="F26">
            <v>79.434507932574348</v>
          </cell>
          <cell r="G26">
            <v>75.449908525630363</v>
          </cell>
          <cell r="H26">
            <v>60.400488589232737</v>
          </cell>
          <cell r="I26">
            <v>51.898009475847836</v>
          </cell>
          <cell r="J26">
            <v>48.121941927884336</v>
          </cell>
          <cell r="K26">
            <v>42.599360716776673</v>
          </cell>
          <cell r="L26">
            <v>36.302196502322239</v>
          </cell>
          <cell r="M26">
            <v>30.819435184142389</v>
          </cell>
          <cell r="N26">
            <v>21.82604211567849</v>
          </cell>
          <cell r="O26">
            <v>9.2540918553019118</v>
          </cell>
        </row>
        <row r="27">
          <cell r="A27" t="str">
            <v>RNWWND5</v>
          </cell>
          <cell r="C27" t="str">
            <v>WND</v>
          </cell>
          <cell r="D27">
            <v>7.6608044301659285E-4</v>
          </cell>
          <cell r="E27">
            <v>7.6906602844210934E-4</v>
          </cell>
          <cell r="F27">
            <v>7.719218736754657E-4</v>
          </cell>
          <cell r="G27">
            <v>8.2118506112913441E-4</v>
          </cell>
          <cell r="H27">
            <v>1.0064099117775397E-3</v>
          </cell>
          <cell r="I27">
            <v>9.4308701492770415E-4</v>
          </cell>
          <cell r="J27">
            <v>1.4123902483601618E-3</v>
          </cell>
          <cell r="K27">
            <v>2.0754583009265633E-3</v>
          </cell>
          <cell r="L27">
            <v>2.2350523821634155E-3</v>
          </cell>
          <cell r="M27">
            <v>3.4158070368295536E-3</v>
          </cell>
          <cell r="N27">
            <v>3.6608458958682288E-3</v>
          </cell>
          <cell r="O27">
            <v>6.1048013364583351E-3</v>
          </cell>
        </row>
        <row r="28">
          <cell r="A28" t="str">
            <v>IMPBNGA</v>
          </cell>
          <cell r="C28" t="str">
            <v>BIO</v>
          </cell>
          <cell r="E28">
            <v>0.51650136603005492</v>
          </cell>
          <cell r="F28">
            <v>1.1671412684591691</v>
          </cell>
          <cell r="G28">
            <v>2.2314121655242758</v>
          </cell>
          <cell r="H28">
            <v>3.7951739860871441</v>
          </cell>
          <cell r="I28">
            <v>6.0927766846736366</v>
          </cell>
          <cell r="J28">
            <v>6.4064314853966522</v>
          </cell>
          <cell r="K28">
            <v>6.6861524033232875</v>
          </cell>
          <cell r="L28">
            <v>7.0930844132944992</v>
          </cell>
          <cell r="M28">
            <v>7.404060684968699</v>
          </cell>
          <cell r="N28">
            <v>8.7374873392606034</v>
          </cell>
          <cell r="O28">
            <v>9.1334873291862433</v>
          </cell>
        </row>
        <row r="29">
          <cell r="A29" t="str">
            <v>RNWGEO1</v>
          </cell>
          <cell r="C29" t="str">
            <v>GEO</v>
          </cell>
          <cell r="I29">
            <v>1.0883159563345018E-4</v>
          </cell>
          <cell r="J29">
            <v>4.3305790594244775E-2</v>
          </cell>
          <cell r="K29">
            <v>7.0600344031907694E-2</v>
          </cell>
          <cell r="L29">
            <v>7.1592154006121386E-2</v>
          </cell>
          <cell r="M29">
            <v>7.0076586521659393E-2</v>
          </cell>
          <cell r="N29">
            <v>8.4093137381680116E-2</v>
          </cell>
          <cell r="O29">
            <v>0.14442998837517618</v>
          </cell>
        </row>
        <row r="30">
          <cell r="A30" t="str">
            <v>RNWGEO2</v>
          </cell>
          <cell r="C30" t="str">
            <v>GEO</v>
          </cell>
          <cell r="I30">
            <v>1.073968840131704E-4</v>
          </cell>
          <cell r="J30">
            <v>7.0224248050353997E-3</v>
          </cell>
          <cell r="K30">
            <v>1.0815549034983806E-2</v>
          </cell>
          <cell r="L30">
            <v>1.0703490095393224E-2</v>
          </cell>
          <cell r="M30">
            <v>1.2912858408102143E-2</v>
          </cell>
          <cell r="N30">
            <v>1.3039614938586895E-2</v>
          </cell>
          <cell r="O30">
            <v>2.4804648860365434E-2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84.301809996216505</v>
          </cell>
          <cell r="G31">
            <v>85.2998873486886</v>
          </cell>
          <cell r="H31">
            <v>89.961815009780096</v>
          </cell>
          <cell r="I31">
            <v>93.0854670228359</v>
          </cell>
          <cell r="J31">
            <v>95.303257637400193</v>
          </cell>
          <cell r="K31">
            <v>97.192013621043202</v>
          </cell>
          <cell r="L31">
            <v>95.132041971908393</v>
          </cell>
          <cell r="M31">
            <v>95.638828276330202</v>
          </cell>
          <cell r="N31">
            <v>97.191071801000007</v>
          </cell>
          <cell r="O31">
            <v>98.860729001297599</v>
          </cell>
        </row>
        <row r="32">
          <cell r="A32" t="str">
            <v>RNWGEO3</v>
          </cell>
          <cell r="C32" t="str">
            <v>GEO</v>
          </cell>
          <cell r="I32">
            <v>1.061429784938837E-4</v>
          </cell>
          <cell r="J32">
            <v>4.9982292877924148E-3</v>
          </cell>
          <cell r="K32">
            <v>7.8302902310428482E-3</v>
          </cell>
          <cell r="L32">
            <v>7.7149057893004334E-3</v>
          </cell>
          <cell r="M32">
            <v>9.4151217234443359E-3</v>
          </cell>
          <cell r="N32">
            <v>9.0766730159131618E-3</v>
          </cell>
          <cell r="O32">
            <v>1.8012715885560835E-2</v>
          </cell>
        </row>
        <row r="33">
          <cell r="A33" t="str">
            <v>RNWGEO4</v>
          </cell>
          <cell r="C33" t="str">
            <v>GEO</v>
          </cell>
          <cell r="I33">
            <v>1.0612956155117045E-4</v>
          </cell>
          <cell r="J33">
            <v>3.9222713150811996E-3</v>
          </cell>
          <cell r="K33">
            <v>6.1001605735790405E-3</v>
          </cell>
          <cell r="L33">
            <v>6.0038122295908878E-3</v>
          </cell>
          <cell r="M33">
            <v>7.4730128422344977E-3</v>
          </cell>
          <cell r="N33">
            <v>7.2164420805412048E-3</v>
          </cell>
          <cell r="O33">
            <v>1.4233322274836171E-2</v>
          </cell>
        </row>
        <row r="34">
          <cell r="A34" t="str">
            <v>RNWGEO5</v>
          </cell>
          <cell r="C34" t="str">
            <v>GEO</v>
          </cell>
          <cell r="I34">
            <v>9.7510540029881293E-5</v>
          </cell>
          <cell r="J34">
            <v>9.692858475403843E-4</v>
          </cell>
          <cell r="K34">
            <v>1.4394925706667097E-3</v>
          </cell>
          <cell r="L34">
            <v>1.4313773349529304E-3</v>
          </cell>
          <cell r="M34">
            <v>1.8533462145749354E-3</v>
          </cell>
          <cell r="N34">
            <v>1.7650272618663838E-3</v>
          </cell>
          <cell r="O34">
            <v>3.4969153965067751E-3</v>
          </cell>
        </row>
        <row r="35">
          <cell r="A35" t="str">
            <v>IMPGSL</v>
          </cell>
          <cell r="C35" t="str">
            <v>GSL</v>
          </cell>
          <cell r="D35">
            <v>79.822564483543346</v>
          </cell>
          <cell r="E35">
            <v>75.956142220845933</v>
          </cell>
          <cell r="F35">
            <v>79.883205372246564</v>
          </cell>
          <cell r="G35">
            <v>58.335561861413026</v>
          </cell>
          <cell r="H35">
            <v>44.706634786378572</v>
          </cell>
          <cell r="I35">
            <v>38.537717361996023</v>
          </cell>
          <cell r="J35">
            <v>33.161524360260145</v>
          </cell>
          <cell r="K35">
            <v>28.671334880184766</v>
          </cell>
          <cell r="L35">
            <v>26.084870464144952</v>
          </cell>
          <cell r="M35">
            <v>23.712915535420713</v>
          </cell>
          <cell r="N35">
            <v>21.919315870881931</v>
          </cell>
          <cell r="O35">
            <v>20.980479762251075</v>
          </cell>
        </row>
        <row r="36">
          <cell r="A36" t="str">
            <v>RNWWOD1</v>
          </cell>
          <cell r="C36" t="str">
            <v>WOD</v>
          </cell>
          <cell r="D36">
            <v>11.111872321885919</v>
          </cell>
          <cell r="E36">
            <v>11.95288268616903</v>
          </cell>
          <cell r="F36">
            <v>13.214390881144805</v>
          </cell>
          <cell r="G36">
            <v>15.316909173830062</v>
          </cell>
          <cell r="H36">
            <v>15.849136870343967</v>
          </cell>
          <cell r="I36">
            <v>16.266394028263509</v>
          </cell>
          <cell r="J36">
            <v>16.611692972893628</v>
          </cell>
          <cell r="K36">
            <v>16.956988160540536</v>
          </cell>
          <cell r="L36">
            <v>17.015758968263874</v>
          </cell>
          <cell r="M36">
            <v>17.074523578067438</v>
          </cell>
          <cell r="N36">
            <v>17.133292346042712</v>
          </cell>
          <cell r="O36">
            <v>17.192054793072909</v>
          </cell>
        </row>
        <row r="37">
          <cell r="A37" t="str">
            <v>RNWWOD2</v>
          </cell>
          <cell r="C37" t="str">
            <v>WOD</v>
          </cell>
          <cell r="D37">
            <v>7.5116653046015243</v>
          </cell>
          <cell r="E37">
            <v>7.5431404620248932</v>
          </cell>
          <cell r="F37">
            <v>7.5903456650349828</v>
          </cell>
          <cell r="G37">
            <v>7.6690259174476205</v>
          </cell>
          <cell r="H37">
            <v>7.6690238796411405</v>
          </cell>
          <cell r="I37">
            <v>7.6690240950491892</v>
          </cell>
          <cell r="J37">
            <v>7.6690242969676605</v>
          </cell>
          <cell r="K37">
            <v>7.669020725977731</v>
          </cell>
          <cell r="L37">
            <v>7.6690241113258502</v>
          </cell>
          <cell r="M37">
            <v>7.6690212530865276</v>
          </cell>
          <cell r="N37">
            <v>7.6690226085555659</v>
          </cell>
          <cell r="O37">
            <v>7.6690175657364898</v>
          </cell>
        </row>
        <row r="38">
          <cell r="A38" t="str">
            <v>RNWWOD3</v>
          </cell>
          <cell r="C38" t="str">
            <v>WOD</v>
          </cell>
          <cell r="D38">
            <v>3.1682386992806801</v>
          </cell>
          <cell r="E38">
            <v>3.4956718872552623</v>
          </cell>
          <cell r="F38">
            <v>3.9868118655400755</v>
          </cell>
          <cell r="G38">
            <v>4.805385263711428</v>
          </cell>
          <cell r="H38">
            <v>4.8053823359732775</v>
          </cell>
          <cell r="I38">
            <v>4.8053825519074458</v>
          </cell>
          <cell r="J38">
            <v>4.8053827431986873</v>
          </cell>
          <cell r="K38">
            <v>4.8053774936286064</v>
          </cell>
          <cell r="L38">
            <v>4.8053825499614726</v>
          </cell>
          <cell r="M38">
            <v>4.805378465004023</v>
          </cell>
          <cell r="N38">
            <v>4.8053804209316704</v>
          </cell>
          <cell r="O38">
            <v>4.8053734132247454</v>
          </cell>
        </row>
        <row r="39">
          <cell r="A39" t="str">
            <v>RNWWOD4</v>
          </cell>
          <cell r="C39" t="str">
            <v>WOD</v>
          </cell>
          <cell r="D39">
            <v>13.656482978428171</v>
          </cell>
          <cell r="E39">
            <v>14.899045636952017</v>
          </cell>
          <cell r="F39">
            <v>16.762865566806742</v>
          </cell>
          <cell r="G39">
            <v>19.869244868271963</v>
          </cell>
          <cell r="H39">
            <v>19.865157887805928</v>
          </cell>
          <cell r="I39">
            <v>19.448056569159196</v>
          </cell>
          <cell r="J39">
            <v>19.102309662980627</v>
          </cell>
          <cell r="K39">
            <v>18.755937570234508</v>
          </cell>
          <cell r="L39">
            <v>18.698534756310398</v>
          </cell>
          <cell r="M39">
            <v>18.638136894246188</v>
          </cell>
          <cell r="N39">
            <v>18.580311155904813</v>
          </cell>
          <cell r="O39">
            <v>18.517680955545167</v>
          </cell>
        </row>
        <row r="40">
          <cell r="A40" t="str">
            <v>RNWWOD5</v>
          </cell>
          <cell r="C40" t="str">
            <v>WOD</v>
          </cell>
          <cell r="D40">
            <v>9.5241063694325518</v>
          </cell>
          <cell r="E40">
            <v>10.299726395859778</v>
          </cell>
          <cell r="F40">
            <v>6.6360556002967908</v>
          </cell>
          <cell r="G40">
            <v>0.53010429196056663</v>
          </cell>
          <cell r="H40">
            <v>2.9127399362078479E-3</v>
          </cell>
          <cell r="I40">
            <v>2.7603587509454383E-3</v>
          </cell>
          <cell r="J40">
            <v>3.2119501166306833E-3</v>
          </cell>
          <cell r="K40">
            <v>4.3078907787775745E-3</v>
          </cell>
          <cell r="L40">
            <v>2.9367989092650855E-3</v>
          </cell>
          <cell r="M40">
            <v>4.5907411985326206E-3</v>
          </cell>
          <cell r="N40">
            <v>3.6604037006513121E-3</v>
          </cell>
          <cell r="O40">
            <v>7.6236602300982564E-3</v>
          </cell>
        </row>
        <row r="41">
          <cell r="A41" t="str">
            <v>RNNWWST1</v>
          </cell>
          <cell r="C41" t="str">
            <v>WSTNREN</v>
          </cell>
          <cell r="D41">
            <v>35.836563456256322</v>
          </cell>
          <cell r="E41">
            <v>35.88238255024293</v>
          </cell>
          <cell r="F41">
            <v>35.489449004217995</v>
          </cell>
          <cell r="G41">
            <v>35.039971556957461</v>
          </cell>
          <cell r="H41">
            <v>34.937587499861912</v>
          </cell>
          <cell r="I41">
            <v>35.159451255710515</v>
          </cell>
          <cell r="J41">
            <v>35.38131678104412</v>
          </cell>
          <cell r="K41">
            <v>35.603187259808976</v>
          </cell>
          <cell r="L41">
            <v>35.603183280308322</v>
          </cell>
          <cell r="M41">
            <v>35.603190538235758</v>
          </cell>
          <cell r="N41">
            <v>35.603184914584283</v>
          </cell>
          <cell r="O41">
            <v>35.603191093785668</v>
          </cell>
        </row>
        <row r="42">
          <cell r="A42" t="str">
            <v>RNWSOL1</v>
          </cell>
          <cell r="C42" t="str">
            <v>SOL</v>
          </cell>
          <cell r="D42">
            <v>12.556448479516265</v>
          </cell>
          <cell r="E42">
            <v>16.522246124542903</v>
          </cell>
          <cell r="F42">
            <v>32.456800646649604</v>
          </cell>
          <cell r="G42">
            <v>53.419265890243814</v>
          </cell>
          <cell r="H42">
            <v>56.298295567428212</v>
          </cell>
          <cell r="I42">
            <v>58.929130234466385</v>
          </cell>
          <cell r="J42">
            <v>61.606468084259831</v>
          </cell>
          <cell r="K42">
            <v>64.343265326326488</v>
          </cell>
          <cell r="L42">
            <v>66.88859221425011</v>
          </cell>
          <cell r="M42">
            <v>69.840494355739878</v>
          </cell>
          <cell r="N42">
            <v>73.238909991767272</v>
          </cell>
          <cell r="O42">
            <v>76.635479503207776</v>
          </cell>
        </row>
        <row r="43">
          <cell r="A43" t="str">
            <v>IMPHFO1</v>
          </cell>
          <cell r="C43" t="str">
            <v>HFO</v>
          </cell>
          <cell r="D43">
            <v>2.7763699734145773</v>
          </cell>
          <cell r="E43">
            <v>2.2740369555986817</v>
          </cell>
          <cell r="F43">
            <v>5.3385332528246158E-3</v>
          </cell>
          <cell r="G43">
            <v>1.5422019469979922E-3</v>
          </cell>
          <cell r="H43">
            <v>2.2826541361466515E-3</v>
          </cell>
          <cell r="I43">
            <v>2.1280028696205049E-3</v>
          </cell>
          <cell r="J43">
            <v>2.3609329671977972E-3</v>
          </cell>
        </row>
        <row r="44">
          <cell r="A44" t="str">
            <v>RNWHYDD1</v>
          </cell>
          <cell r="C44" t="str">
            <v>HYDD</v>
          </cell>
          <cell r="D44">
            <v>66.745679999980808</v>
          </cell>
          <cell r="E44">
            <v>49.798809779955185</v>
          </cell>
          <cell r="F44">
            <v>68.531593866773974</v>
          </cell>
          <cell r="G44">
            <v>69.615857163570851</v>
          </cell>
          <cell r="H44">
            <v>70.699960870233923</v>
          </cell>
          <cell r="I44">
            <v>71.784589094699882</v>
          </cell>
          <cell r="J44">
            <v>72.86855992009653</v>
          </cell>
          <cell r="K44">
            <v>73.953597419826437</v>
          </cell>
          <cell r="L44">
            <v>73.9536152668488</v>
          </cell>
          <cell r="M44">
            <v>73.953791334804777</v>
          </cell>
          <cell r="N44">
            <v>73.953756757337374</v>
          </cell>
          <cell r="O44">
            <v>73.952734323563973</v>
          </cell>
        </row>
        <row r="45">
          <cell r="A45" t="str">
            <v>IMPKER</v>
          </cell>
          <cell r="C45" t="str">
            <v>KER</v>
          </cell>
          <cell r="D45">
            <v>1.1074641966408927</v>
          </cell>
          <cell r="E45">
            <v>1.4051886538664593</v>
          </cell>
          <cell r="F45">
            <v>1.8456013228616754</v>
          </cell>
          <cell r="G45">
            <v>1.6343021359774643</v>
          </cell>
          <cell r="H45">
            <v>1.1621556194996083</v>
          </cell>
          <cell r="I45">
            <v>0.98246831837320192</v>
          </cell>
          <cell r="J45">
            <v>0.66623162633114319</v>
          </cell>
          <cell r="K45">
            <v>0.38699757997202322</v>
          </cell>
          <cell r="L45">
            <v>0.19333043937761088</v>
          </cell>
          <cell r="M45">
            <v>1.8937726683945254E-4</v>
          </cell>
          <cell r="N45">
            <v>1.0184719946783383E-4</v>
          </cell>
          <cell r="O45">
            <v>1.8763568099206682E-4</v>
          </cell>
        </row>
        <row r="46">
          <cell r="A46" t="str">
            <v>IMPBDS</v>
          </cell>
          <cell r="C46" t="str">
            <v>BDS</v>
          </cell>
          <cell r="D46">
            <v>2.4025988297769767</v>
          </cell>
          <cell r="E46">
            <v>2.378013635224089</v>
          </cell>
          <cell r="F46">
            <v>3.9202468522138991</v>
          </cell>
          <cell r="G46">
            <v>3.3571295149739293</v>
          </cell>
          <cell r="H46">
            <v>3.0197414337257449</v>
          </cell>
          <cell r="I46">
            <v>3.0170572608381021</v>
          </cell>
          <cell r="J46">
            <v>3.0165669925471676</v>
          </cell>
          <cell r="K46">
            <v>2.9966409546110886</v>
          </cell>
          <cell r="L46">
            <v>2.7400484790041246</v>
          </cell>
          <cell r="M46">
            <v>2.5660750923220692</v>
          </cell>
          <cell r="N46">
            <v>1.3370238835295882</v>
          </cell>
          <cell r="O46">
            <v>0.99450566637823357</v>
          </cell>
        </row>
        <row r="47">
          <cell r="A47" t="str">
            <v>IMPCOA1</v>
          </cell>
          <cell r="C47" t="str">
            <v>COA</v>
          </cell>
          <cell r="D47">
            <v>3.6600043621370895</v>
          </cell>
          <cell r="E47">
            <v>3.564719172184815</v>
          </cell>
          <cell r="F47">
            <v>2.8317119247039346</v>
          </cell>
          <cell r="G47">
            <v>5.0202978966289499E-3</v>
          </cell>
          <cell r="H47">
            <v>3.4884412457844472E-3</v>
          </cell>
          <cell r="I47">
            <v>2.1616214738610644E-3</v>
          </cell>
          <cell r="J47">
            <v>2.6648062931895456E-3</v>
          </cell>
          <cell r="K47">
            <v>5.9389703524296115E-3</v>
          </cell>
          <cell r="L47">
            <v>4.5161408293557916E-3</v>
          </cell>
          <cell r="M47">
            <v>7.3624924194591029E-3</v>
          </cell>
          <cell r="N47">
            <v>4.7508153923690672E-3</v>
          </cell>
          <cell r="O47">
            <v>7.6685756925676139E-3</v>
          </cell>
        </row>
        <row r="48">
          <cell r="A48" t="str">
            <v>IMPETH</v>
          </cell>
          <cell r="C48" t="str">
            <v>ETH</v>
          </cell>
          <cell r="D48">
            <v>4.434150636667745</v>
          </cell>
          <cell r="E48">
            <v>4.3986161883125101</v>
          </cell>
          <cell r="F48">
            <v>4.6252030141108254</v>
          </cell>
          <cell r="G48">
            <v>4.1240530873133494</v>
          </cell>
          <cell r="H48">
            <v>2.8976957442554911</v>
          </cell>
          <cell r="I48">
            <v>2.2323707284801197</v>
          </cell>
          <cell r="J48">
            <v>1.9209899771008392</v>
          </cell>
          <cell r="K48">
            <v>1.6613165327657478</v>
          </cell>
          <cell r="L48">
            <v>1.5110194452336176</v>
          </cell>
          <cell r="M48">
            <v>1.3740731944286013</v>
          </cell>
          <cell r="N48">
            <v>1.269787764383411</v>
          </cell>
          <cell r="O48">
            <v>1.2165225044595518</v>
          </cell>
        </row>
        <row r="49">
          <cell r="A49" t="str">
            <v>IMPELC_DE</v>
          </cell>
          <cell r="C49" t="str">
            <v>ELC_I-DE</v>
          </cell>
          <cell r="D49">
            <v>46.398475558382302</v>
          </cell>
          <cell r="E49">
            <v>32.338602391606592</v>
          </cell>
          <cell r="F49">
            <v>28.689392685624579</v>
          </cell>
          <cell r="G49">
            <v>35.359871086083537</v>
          </cell>
          <cell r="H49">
            <v>34.641282112883324</v>
          </cell>
          <cell r="I49">
            <v>29.590258880414712</v>
          </cell>
          <cell r="J49">
            <v>28.589713963876353</v>
          </cell>
          <cell r="K49">
            <v>29.293736070265897</v>
          </cell>
          <cell r="L49">
            <v>7.5531810387914522</v>
          </cell>
          <cell r="M49">
            <v>7.5999453963166456E-3</v>
          </cell>
          <cell r="N49">
            <v>3.24861809211965E-3</v>
          </cell>
          <cell r="O49">
            <v>7.1364792753196363E-3</v>
          </cell>
        </row>
        <row r="50">
          <cell r="A50" t="str">
            <v>IMPELC_DE</v>
          </cell>
          <cell r="C50" t="str">
            <v>ELCS</v>
          </cell>
          <cell r="D50">
            <v>46.398475558382302</v>
          </cell>
          <cell r="E50">
            <v>32.338602391606592</v>
          </cell>
          <cell r="F50">
            <v>28.689392685624579</v>
          </cell>
          <cell r="G50">
            <v>35.359871086083537</v>
          </cell>
          <cell r="H50">
            <v>34.641282112883324</v>
          </cell>
          <cell r="I50">
            <v>29.590258880414712</v>
          </cell>
          <cell r="J50">
            <v>28.589713963876353</v>
          </cell>
          <cell r="K50">
            <v>29.293736070265897</v>
          </cell>
          <cell r="L50">
            <v>7.5531810387914522</v>
          </cell>
          <cell r="M50">
            <v>7.5999453963166456E-3</v>
          </cell>
          <cell r="N50">
            <v>3.24861809211965E-3</v>
          </cell>
          <cell r="O50">
            <v>7.1364792753196363E-3</v>
          </cell>
        </row>
        <row r="51">
          <cell r="A51" t="str">
            <v>RNWWST1</v>
          </cell>
          <cell r="C51" t="str">
            <v>WSTREN</v>
          </cell>
          <cell r="D51">
            <v>34.005913058109712</v>
          </cell>
          <cell r="E51">
            <v>34.006021060874481</v>
          </cell>
          <cell r="F51">
            <v>34.006125748271295</v>
          </cell>
          <cell r="G51">
            <v>34.00601854815649</v>
          </cell>
          <cell r="H51">
            <v>34.006124269742472</v>
          </cell>
          <cell r="I51">
            <v>34.00601867174101</v>
          </cell>
          <cell r="J51">
            <v>34.006021584734221</v>
          </cell>
          <cell r="K51">
            <v>34.006135882449883</v>
          </cell>
          <cell r="L51">
            <v>34.006028791496163</v>
          </cell>
          <cell r="M51">
            <v>34.006187225103773</v>
          </cell>
          <cell r="N51">
            <v>34.006195797537877</v>
          </cell>
          <cell r="O51">
            <v>34.006243302683856</v>
          </cell>
        </row>
        <row r="52">
          <cell r="A52" t="str">
            <v>IMPNGA1</v>
          </cell>
          <cell r="C52" t="str">
            <v>NGA</v>
          </cell>
          <cell r="D52">
            <v>117.06140580306672</v>
          </cell>
          <cell r="E52">
            <v>106.71999983509401</v>
          </cell>
          <cell r="F52">
            <v>112.4070275355203</v>
          </cell>
          <cell r="G52">
            <v>119.33663610921708</v>
          </cell>
          <cell r="H52">
            <v>122.95667798480034</v>
          </cell>
          <cell r="I52">
            <v>123.20168325891171</v>
          </cell>
          <cell r="J52">
            <v>123.61546495006851</v>
          </cell>
          <cell r="K52">
            <v>121.51063985488669</v>
          </cell>
          <cell r="L52">
            <v>117.55308452685782</v>
          </cell>
          <cell r="M52">
            <v>113.15711071257516</v>
          </cell>
          <cell r="N52">
            <v>112.53446836963249</v>
          </cell>
          <cell r="O52">
            <v>100.89008149521801</v>
          </cell>
        </row>
        <row r="53">
          <cell r="A53" t="str">
            <v>IMPELC_IT</v>
          </cell>
          <cell r="C53" t="str">
            <v>ELC_I-IT</v>
          </cell>
          <cell r="D53">
            <v>6.7990991239149956</v>
          </cell>
          <cell r="E53">
            <v>7.1446383438193738E-4</v>
          </cell>
          <cell r="F53">
            <v>5.9950087167442263E-4</v>
          </cell>
          <cell r="G53">
            <v>2.683069723182171E-4</v>
          </cell>
          <cell r="H53">
            <v>3.9397005788223627E-4</v>
          </cell>
          <cell r="I53">
            <v>4.3571392519343435E-4</v>
          </cell>
          <cell r="J53">
            <v>4.5387568113686014E-4</v>
          </cell>
          <cell r="K53">
            <v>4.9370727792146538E-4</v>
          </cell>
          <cell r="L53">
            <v>4.2874578509080456E-4</v>
          </cell>
          <cell r="M53">
            <v>4.5602885207302404E-4</v>
          </cell>
          <cell r="N53">
            <v>4.2886336199820168E-4</v>
          </cell>
          <cell r="O53">
            <v>7.552218005798389E-4</v>
          </cell>
        </row>
        <row r="54">
          <cell r="A54" t="str">
            <v>IMPELC_IT</v>
          </cell>
          <cell r="C54" t="str">
            <v>ELCS</v>
          </cell>
          <cell r="D54">
            <v>6.7990991239149956</v>
          </cell>
          <cell r="E54">
            <v>7.1446383438193738E-4</v>
          </cell>
          <cell r="F54">
            <v>5.9950087167442263E-4</v>
          </cell>
          <cell r="G54">
            <v>2.683069723182171E-4</v>
          </cell>
          <cell r="H54">
            <v>3.9397005788223627E-4</v>
          </cell>
          <cell r="I54">
            <v>4.3571392519343435E-4</v>
          </cell>
          <cell r="J54">
            <v>4.5387568113686014E-4</v>
          </cell>
          <cell r="K54">
            <v>4.9370727792146538E-4</v>
          </cell>
          <cell r="L54">
            <v>4.2874578509080456E-4</v>
          </cell>
          <cell r="M54">
            <v>4.5602885207302404E-4</v>
          </cell>
          <cell r="N54">
            <v>4.2886336199820168E-4</v>
          </cell>
          <cell r="O54">
            <v>7.552218005798389E-4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3.2682065152966704</v>
          </cell>
          <cell r="E4">
            <v>3.8319858800471938</v>
          </cell>
          <cell r="F4">
            <v>3.7277014432383533</v>
          </cell>
          <cell r="G4">
            <v>3.8814417273765671</v>
          </cell>
          <cell r="H4">
            <v>4.0164806739679539</v>
          </cell>
          <cell r="I4">
            <v>4.117427988139247</v>
          </cell>
          <cell r="J4">
            <v>4.1977860547811865</v>
          </cell>
          <cell r="K4">
            <v>4.2632756863875381</v>
          </cell>
          <cell r="L4">
            <v>4.3130420777736997</v>
          </cell>
          <cell r="M4">
            <v>4.3573285951081742</v>
          </cell>
          <cell r="N4">
            <v>4.3573503083799139</v>
          </cell>
          <cell r="O4">
            <v>4.3576678726797162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3.2682065152966704</v>
          </cell>
          <cell r="E5">
            <v>3.8319858800471938</v>
          </cell>
          <cell r="F5">
            <v>3.7277014432383533</v>
          </cell>
          <cell r="G5">
            <v>3.8814417273765671</v>
          </cell>
          <cell r="H5">
            <v>4.0164806739679539</v>
          </cell>
          <cell r="I5">
            <v>4.117427988139247</v>
          </cell>
          <cell r="J5">
            <v>4.1977860547811865</v>
          </cell>
          <cell r="K5">
            <v>4.2632756863875381</v>
          </cell>
          <cell r="L5">
            <v>4.3130420777736997</v>
          </cell>
          <cell r="M5">
            <v>4.3573285951081742</v>
          </cell>
          <cell r="N5">
            <v>4.3573503083799139</v>
          </cell>
          <cell r="O5">
            <v>4.3576678726797162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3.3686424314943413E-7</v>
          </cell>
          <cell r="F6">
            <v>2.4133722696170019E-3</v>
          </cell>
          <cell r="G6">
            <v>2.6545402081499291E-3</v>
          </cell>
          <cell r="H6">
            <v>2.6793421340870162E-3</v>
          </cell>
          <cell r="I6">
            <v>2.7146764198436291E-3</v>
          </cell>
          <cell r="J6">
            <v>2.4248530281729846E-3</v>
          </cell>
          <cell r="K6">
            <v>2.6689823343799329E-3</v>
          </cell>
          <cell r="L6">
            <v>2.6445006643190461E-3</v>
          </cell>
          <cell r="M6">
            <v>2.5922911430628051E-3</v>
          </cell>
          <cell r="N6">
            <v>1.3499203564417601E-3</v>
          </cell>
          <cell r="O6">
            <v>9.4109844949047665E-4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2.4764518611633355E-7</v>
          </cell>
          <cell r="F7">
            <v>2.4129747033319326E-3</v>
          </cell>
          <cell r="G7">
            <v>2.6541525580521322E-3</v>
          </cell>
          <cell r="H7">
            <v>2.6789833480236466E-3</v>
          </cell>
          <cell r="I7">
            <v>2.71433268541219E-3</v>
          </cell>
          <cell r="J7">
            <v>2.4245015450880033E-3</v>
          </cell>
          <cell r="K7">
            <v>2.6686524400146771E-3</v>
          </cell>
          <cell r="L7">
            <v>2.6441698159549143E-3</v>
          </cell>
          <cell r="M7">
            <v>2.591967310094625E-3</v>
          </cell>
          <cell r="N7">
            <v>1.349594151485437E-3</v>
          </cell>
          <cell r="O7">
            <v>9.4076798862167336E-4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1.8966442274393701E-5</v>
          </cell>
          <cell r="E8">
            <v>3.9239358672742603E-4</v>
          </cell>
          <cell r="F8">
            <v>2.3632561425122399E-5</v>
          </cell>
          <cell r="G8">
            <v>1.30895970586611E-6</v>
          </cell>
          <cell r="H8">
            <v>2.04282635266719E-4</v>
          </cell>
          <cell r="I8">
            <v>2.2464892403225101E-4</v>
          </cell>
          <cell r="J8">
            <v>6.25495386920715E-6</v>
          </cell>
          <cell r="K8">
            <v>2.28522040643921E-4</v>
          </cell>
          <cell r="L8">
            <v>1.9119420847899199E-4</v>
          </cell>
          <cell r="M8">
            <v>4.0341517661850897E-5</v>
          </cell>
          <cell r="N8">
            <v>2.4903949278928198E-4</v>
          </cell>
          <cell r="O8">
            <v>1.7292761985204501E-4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1.8966442274393701E-5</v>
          </cell>
          <cell r="E9">
            <v>4.1136002900181998E-4</v>
          </cell>
          <cell r="F9">
            <v>4.3499259042694202E-4</v>
          </cell>
          <cell r="G9">
            <v>4.3630155013280801E-4</v>
          </cell>
          <cell r="H9">
            <v>4.3518323037989302E-4</v>
          </cell>
          <cell r="I9">
            <v>4.34954259064938E-4</v>
          </cell>
          <cell r="J9">
            <v>4.3518651316817701E-4</v>
          </cell>
          <cell r="K9">
            <v>4.5942591854537899E-4</v>
          </cell>
          <cell r="L9">
            <v>4.5966067347292302E-4</v>
          </cell>
          <cell r="M9">
            <v>4.6005776678476398E-4</v>
          </cell>
          <cell r="N9">
            <v>4.60440300674151E-4</v>
          </cell>
          <cell r="O9">
            <v>4.6230863030317801E-4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0.11522478871299099</v>
          </cell>
          <cell r="G10">
            <v>0.10973424155473301</v>
          </cell>
          <cell r="H10">
            <v>13.801117589417</v>
          </cell>
          <cell r="I10">
            <v>32.142201663406297</v>
          </cell>
          <cell r="J10">
            <v>31.296700531595501</v>
          </cell>
          <cell r="K10">
            <v>36.463216166354499</v>
          </cell>
          <cell r="L10">
            <v>36.462740493664398</v>
          </cell>
          <cell r="M10">
            <v>36.4619911665784</v>
          </cell>
          <cell r="N10">
            <v>36.460408303023499</v>
          </cell>
          <cell r="O10">
            <v>36.458808260810599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4.0859854153543025E-3</v>
          </cell>
          <cell r="G11">
            <v>4.0469365679759728E-3</v>
          </cell>
          <cell r="H11">
            <v>0.52610643292990356</v>
          </cell>
          <cell r="I11">
            <v>1.2651717676021637</v>
          </cell>
          <cell r="J11">
            <v>1.2651857661708841</v>
          </cell>
          <cell r="K11">
            <v>1.5128355643487534</v>
          </cell>
          <cell r="L11">
            <v>1.5128158289924598</v>
          </cell>
          <cell r="M11">
            <v>1.5127847398899541</v>
          </cell>
          <cell r="N11">
            <v>1.5127190678914004</v>
          </cell>
          <cell r="O11">
            <v>1.5126526831612932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2.0429927076771517E-3</v>
          </cell>
          <cell r="G12">
            <v>1.94564258075768E-3</v>
          </cell>
          <cell r="H12">
            <v>0.24470066647902497</v>
          </cell>
          <cell r="I12">
            <v>0.56989719261358684</v>
          </cell>
          <cell r="J12">
            <v>0.55490603779424763</v>
          </cell>
          <cell r="K12">
            <v>0.646510924935364</v>
          </cell>
          <cell r="L12">
            <v>0.64650249102241819</v>
          </cell>
          <cell r="M12">
            <v>0.64648920508117658</v>
          </cell>
          <cell r="N12">
            <v>0.64646114012452949</v>
          </cell>
          <cell r="O12">
            <v>0.64643277058174897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4.0859854153543025E-3</v>
          </cell>
          <cell r="G13">
            <v>4.0469365679759728E-3</v>
          </cell>
          <cell r="H13">
            <v>0.52610643292990356</v>
          </cell>
          <cell r="I13">
            <v>1.2651717676021637</v>
          </cell>
          <cell r="J13">
            <v>1.2651857661708841</v>
          </cell>
          <cell r="K13">
            <v>1.5128355643487534</v>
          </cell>
          <cell r="L13">
            <v>1.5128158289924598</v>
          </cell>
          <cell r="M13">
            <v>1.5127847398899541</v>
          </cell>
          <cell r="N13">
            <v>1.5127190678914004</v>
          </cell>
          <cell r="O13">
            <v>1.5126526831612932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2.4974394080700101E-6</v>
          </cell>
          <cell r="F14">
            <v>3.2163639968644202E-4</v>
          </cell>
          <cell r="G14">
            <v>1.1376749934191E-6</v>
          </cell>
          <cell r="H14">
            <v>3.8042326087467E-2</v>
          </cell>
          <cell r="I14">
            <v>5.4093301407565401E-2</v>
          </cell>
          <cell r="J14">
            <v>6.8951954987005705E-5</v>
          </cell>
          <cell r="K14">
            <v>5.61308050401833E-2</v>
          </cell>
          <cell r="L14">
            <v>4.5747327818138103E-2</v>
          </cell>
          <cell r="M14">
            <v>8.4144567251591695E-3</v>
          </cell>
          <cell r="N14">
            <v>6.0657743607748602E-2</v>
          </cell>
          <cell r="O14">
            <v>4.1263924288337299E-2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2.4974394080700101E-6</v>
          </cell>
          <cell r="F15">
            <v>3.2407874412272649E-4</v>
          </cell>
          <cell r="G15">
            <v>3.250182873277079E-4</v>
          </cell>
          <cell r="H15">
            <v>3.8365658974894301E-2</v>
          </cell>
          <cell r="I15">
            <v>9.2203117391126729E-2</v>
          </cell>
          <cell r="J15">
            <v>9.2203940797718528E-2</v>
          </cell>
          <cell r="K15">
            <v>0.11029210744589094</v>
          </cell>
          <cell r="L15">
            <v>0.11024858178627663</v>
          </cell>
          <cell r="M15">
            <v>0.11029155531719831</v>
          </cell>
          <cell r="N15">
            <v>0.11025748043804749</v>
          </cell>
          <cell r="O15">
            <v>0.11033492661536259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0.46151904644401415</v>
          </cell>
          <cell r="E16">
            <v>0.54457562852655117</v>
          </cell>
          <cell r="F16">
            <v>0.54457840091738763</v>
          </cell>
          <cell r="G16">
            <v>0.54459672441825557</v>
          </cell>
          <cell r="H16">
            <v>0.54535907420408958</v>
          </cell>
          <cell r="I16">
            <v>0.54537394158379648</v>
          </cell>
          <cell r="J16">
            <v>0.54539282501736919</v>
          </cell>
          <cell r="K16">
            <v>0.54541815460530785</v>
          </cell>
          <cell r="L16">
            <v>0.54543603919673045</v>
          </cell>
          <cell r="M16">
            <v>0.54548760688418607</v>
          </cell>
          <cell r="N16">
            <v>0.54556344430580939</v>
          </cell>
          <cell r="O16">
            <v>0.545828940277305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0.46151904644401415</v>
          </cell>
          <cell r="E17">
            <v>0.54457562852655117</v>
          </cell>
          <cell r="F17">
            <v>0.54457840091738763</v>
          </cell>
          <cell r="G17">
            <v>0.54459672441825557</v>
          </cell>
          <cell r="H17">
            <v>0.54535907420408958</v>
          </cell>
          <cell r="I17">
            <v>0.54537394158379648</v>
          </cell>
          <cell r="J17">
            <v>0.54539282501736919</v>
          </cell>
          <cell r="K17">
            <v>0.54541815460530785</v>
          </cell>
          <cell r="L17">
            <v>0.54543603919673045</v>
          </cell>
          <cell r="M17">
            <v>0.54548760688418607</v>
          </cell>
          <cell r="N17">
            <v>0.54556344430580939</v>
          </cell>
          <cell r="O17">
            <v>0.545828940277305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0.62578853755120489</v>
          </cell>
          <cell r="E18">
            <v>0.73757421470864781</v>
          </cell>
          <cell r="F18">
            <v>0.73633135898689017</v>
          </cell>
          <cell r="G18">
            <v>0.73428771831674855</v>
          </cell>
          <cell r="H18">
            <v>0.73325589808953262</v>
          </cell>
          <cell r="I18">
            <v>0.73122763117380574</v>
          </cell>
          <cell r="J18">
            <v>0.72921603344940766</v>
          </cell>
          <cell r="K18">
            <v>0.72722420614041017</v>
          </cell>
          <cell r="L18">
            <v>0.72724805226230727</v>
          </cell>
          <cell r="M18">
            <v>0.72731680917891539</v>
          </cell>
          <cell r="N18">
            <v>0.72741792574107911</v>
          </cell>
          <cell r="O18">
            <v>0.72777192036973981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5.2079402758526804E-3</v>
          </cell>
          <cell r="F19">
            <v>9.1461344783704094E-5</v>
          </cell>
          <cell r="G19">
            <v>6.9833673451515799E-3</v>
          </cell>
          <cell r="H19">
            <v>2.4204122488766099E-2</v>
          </cell>
          <cell r="I19">
            <v>1.0410897380628999E-2</v>
          </cell>
          <cell r="J19">
            <v>4.0509263769188701E-3</v>
          </cell>
          <cell r="K19">
            <v>2.56593575436329E-2</v>
          </cell>
          <cell r="L19">
            <v>9.0628607085399306E-3</v>
          </cell>
          <cell r="M19">
            <v>4.1039268567595504E-3</v>
          </cell>
          <cell r="N19">
            <v>2.6012443942473599E-2</v>
          </cell>
          <cell r="O19">
            <v>1.09421744276035E-2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3.50670673564068E-2</v>
          </cell>
          <cell r="F20">
            <v>3.5150985119660479E-2</v>
          </cell>
          <cell r="G20">
            <v>4.2124509306160886E-2</v>
          </cell>
          <cell r="H20">
            <v>4.1660068550525051E-2</v>
          </cell>
          <cell r="I20">
            <v>4.0271823386435299E-2</v>
          </cell>
          <cell r="J20">
            <v>3.8652453271746989E-2</v>
          </cell>
          <cell r="K20">
            <v>4.010091746868983E-2</v>
          </cell>
          <cell r="L20">
            <v>3.9812905141673793E-2</v>
          </cell>
          <cell r="M20">
            <v>3.8802163063528267E-2</v>
          </cell>
          <cell r="N20">
            <v>4.0817126596200216E-2</v>
          </cell>
          <cell r="O20">
            <v>4.1031249214099619E-2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6.074114302875676E-4</v>
          </cell>
          <cell r="H21">
            <v>1.2424026495976535E-3</v>
          </cell>
          <cell r="I21">
            <v>1.3750119471072659E-3</v>
          </cell>
          <cell r="J21">
            <v>1.2007628324907712E-3</v>
          </cell>
          <cell r="K21">
            <v>3.3707819168610157E-3</v>
          </cell>
          <cell r="L21">
            <v>3.138094282417674E-3</v>
          </cell>
          <cell r="M21">
            <v>4.263110538435734E-3</v>
          </cell>
          <cell r="N21">
            <v>2.0812763853474614E-3</v>
          </cell>
          <cell r="O21">
            <v>3.7021384723722778E-3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6.0802394178493613E-4</v>
          </cell>
          <cell r="H22">
            <v>1.2438747933142366E-3</v>
          </cell>
          <cell r="I22">
            <v>1.3769415445103437E-3</v>
          </cell>
          <cell r="J22">
            <v>1.202998960389959E-3</v>
          </cell>
          <cell r="K22">
            <v>3.3780814156811529E-3</v>
          </cell>
          <cell r="L22">
            <v>3.1440049597105668E-3</v>
          </cell>
          <cell r="M22">
            <v>4.2713616083459799E-3</v>
          </cell>
          <cell r="N22">
            <v>2.085145250030244E-3</v>
          </cell>
          <cell r="O22">
            <v>3.7083053226979962E-3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1.2141427135384216E-3</v>
          </cell>
          <cell r="H23">
            <v>2.4849344875767961E-3</v>
          </cell>
          <cell r="I23">
            <v>2.7507356716275706E-3</v>
          </cell>
          <cell r="J23">
            <v>2.402525331115209E-3</v>
          </cell>
          <cell r="K23">
            <v>6.7476175124444411E-3</v>
          </cell>
          <cell r="L23">
            <v>6.2808549962208469E-3</v>
          </cell>
          <cell r="M23">
            <v>8.5332295949515947E-3</v>
          </cell>
          <cell r="N23">
            <v>4.1651830224096291E-3</v>
          </cell>
          <cell r="O23">
            <v>7.4092103323482829E-3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0.5204706028057613</v>
          </cell>
          <cell r="E24">
            <v>0.5972412724197812</v>
          </cell>
          <cell r="F24">
            <v>0.31030408613450333</v>
          </cell>
          <cell r="G24">
            <v>0.26454115620872298</v>
          </cell>
          <cell r="H24">
            <v>0.24571513731428271</v>
          </cell>
          <cell r="I24">
            <v>0.21562662752097037</v>
          </cell>
          <cell r="J24">
            <v>0.18591605212148615</v>
          </cell>
          <cell r="K24">
            <v>0.1575631346878677</v>
          </cell>
          <cell r="L24">
            <v>0.14933045896395331</v>
          </cell>
          <cell r="M24">
            <v>0.12646774765285496</v>
          </cell>
          <cell r="N24">
            <v>0.11795290299691939</v>
          </cell>
          <cell r="O24">
            <v>7.3942059206720645E-2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1.0409412056115228</v>
          </cell>
          <cell r="E25">
            <v>1.1944825448395617</v>
          </cell>
          <cell r="F25">
            <v>0.62060817226900689</v>
          </cell>
          <cell r="G25">
            <v>0.52908231241744608</v>
          </cell>
          <cell r="H25">
            <v>0.49143027462856537</v>
          </cell>
          <cell r="I25">
            <v>0.43125325504194079</v>
          </cell>
          <cell r="J25">
            <v>0.37183210424297225</v>
          </cell>
          <cell r="K25">
            <v>0.31512626937573524</v>
          </cell>
          <cell r="L25">
            <v>0.29866091792790678</v>
          </cell>
          <cell r="M25">
            <v>0.25293549530571008</v>
          </cell>
          <cell r="N25">
            <v>0.23590580599383867</v>
          </cell>
          <cell r="O25">
            <v>0.14788411841344132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5.1193864887380397E-3</v>
          </cell>
          <cell r="F26">
            <v>8.0949763130153698E-7</v>
          </cell>
          <cell r="G26">
            <v>1.65024133373517E-6</v>
          </cell>
          <cell r="H26">
            <v>5.5929224685729697E-3</v>
          </cell>
          <cell r="I26">
            <v>9.0308770856509096E-3</v>
          </cell>
          <cell r="J26">
            <v>2.6320926608308599E-6</v>
          </cell>
          <cell r="K26">
            <v>1.79669069947676E-3</v>
          </cell>
          <cell r="L26">
            <v>7.0421883662921602E-3</v>
          </cell>
          <cell r="M26">
            <v>1.6990228785404601E-5</v>
          </cell>
          <cell r="N26">
            <v>2.96296059276038E-3</v>
          </cell>
          <cell r="O26">
            <v>2.1737804413642001E-3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4.0441316231061834E-2</v>
          </cell>
          <cell r="F27">
            <v>3.8386830420768833E-2</v>
          </cell>
          <cell r="G27">
            <v>3.8347060069049609E-2</v>
          </cell>
          <cell r="H27">
            <v>1.6832367949757406E-2</v>
          </cell>
          <cell r="I27">
            <v>1.4624719925445699E-2</v>
          </cell>
          <cell r="J27">
            <v>1.4618179077479325E-2</v>
          </cell>
          <cell r="K27">
            <v>1.0828851070539458E-2</v>
          </cell>
          <cell r="L27">
            <v>1.0227600195633386E-2</v>
          </cell>
          <cell r="M27">
            <v>8.8541214166246111E-3</v>
          </cell>
          <cell r="N27">
            <v>8.1058135169540368E-3</v>
          </cell>
          <cell r="O27">
            <v>5.152280022120613E-3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4.387154226284574</v>
          </cell>
          <cell r="E28">
            <v>4.3869015761827725</v>
          </cell>
          <cell r="F28">
            <v>4.1994105991042607</v>
          </cell>
          <cell r="G28">
            <v>3.9442130936121136</v>
          </cell>
          <cell r="H28">
            <v>3.6298127749682787</v>
          </cell>
          <cell r="I28">
            <v>3.2550359316365736</v>
          </cell>
          <cell r="J28">
            <v>2.8222179981557916</v>
          </cell>
          <cell r="K28">
            <v>2.4254226731387969</v>
          </cell>
          <cell r="L28">
            <v>2.1631625800636094</v>
          </cell>
          <cell r="M28">
            <v>1.8943139134639941</v>
          </cell>
          <cell r="N28">
            <v>1.8241256456093606</v>
          </cell>
          <cell r="O28">
            <v>1.2743113355655193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6.093269758728578</v>
          </cell>
          <cell r="E29">
            <v>6.0929188558094056</v>
          </cell>
          <cell r="F29">
            <v>5.8325147209781409</v>
          </cell>
          <cell r="G29">
            <v>5.4780737411279343</v>
          </cell>
          <cell r="H29">
            <v>5.0414066319003839</v>
          </cell>
          <cell r="I29">
            <v>4.520883238384128</v>
          </cell>
          <cell r="J29">
            <v>3.9197472196608247</v>
          </cell>
          <cell r="K29">
            <v>3.3686426015816608</v>
          </cell>
          <cell r="L29">
            <v>3.0043924723105673</v>
          </cell>
          <cell r="M29">
            <v>2.6309915464777704</v>
          </cell>
          <cell r="N29">
            <v>2.5335078411241119</v>
          </cell>
          <cell r="O29">
            <v>1.76987685495211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1.1947554753104699E-6</v>
          </cell>
          <cell r="F30">
            <v>6.45974146897034E-7</v>
          </cell>
          <cell r="G30">
            <v>6.2803167976234803E-6</v>
          </cell>
          <cell r="H30">
            <v>0.20187911407703901</v>
          </cell>
          <cell r="I30">
            <v>6.1107866754718E-2</v>
          </cell>
          <cell r="J30">
            <v>6.6646928548202502E-7</v>
          </cell>
          <cell r="K30">
            <v>0.13495318685652899</v>
          </cell>
          <cell r="L30">
            <v>3.0453506085263801E-2</v>
          </cell>
          <cell r="M30">
            <v>2.2525199036681598E-6</v>
          </cell>
          <cell r="N30">
            <v>0.102968121752519</v>
          </cell>
          <cell r="O30">
            <v>1.2669352130088699E-4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0.35442916874101088</v>
          </cell>
          <cell r="F31">
            <v>0.35442781761914982</v>
          </cell>
          <cell r="G31">
            <v>0.35443237405265321</v>
          </cell>
          <cell r="H31">
            <v>0.29380033225065805</v>
          </cell>
          <cell r="I31">
            <v>0.26299184447488211</v>
          </cell>
          <cell r="J31">
            <v>0.24897936271095691</v>
          </cell>
          <cell r="K31">
            <v>0.19606090617886288</v>
          </cell>
          <cell r="L31">
            <v>0.17479612884235488</v>
          </cell>
          <cell r="M31">
            <v>0.16540584164651068</v>
          </cell>
          <cell r="N31">
            <v>0.14767127960932591</v>
          </cell>
          <cell r="O31">
            <v>0.10309636531045156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1.4849754780299591E-3</v>
          </cell>
          <cell r="J32">
            <v>1.4037888660288662E-3</v>
          </cell>
          <cell r="K32">
            <v>3.0273271688947018E-3</v>
          </cell>
          <cell r="L32">
            <v>3.8840215124149183E-3</v>
          </cell>
          <cell r="M32">
            <v>3.6005220609172987E-2</v>
          </cell>
          <cell r="N32">
            <v>0.26120789586130044</v>
          </cell>
          <cell r="O32">
            <v>0.24601080393320518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1.4999752303332923E-3</v>
          </cell>
          <cell r="J33">
            <v>1.4179685515443106E-3</v>
          </cell>
          <cell r="K33">
            <v>3.0579062312067655E-3</v>
          </cell>
          <cell r="L33">
            <v>3.9232540529443643E-3</v>
          </cell>
          <cell r="M33">
            <v>3.6368909706235353E-2</v>
          </cell>
          <cell r="N33">
            <v>0.2638463594558591</v>
          </cell>
          <cell r="O33">
            <v>0.24849576154869205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1.0116414187712001E-6</v>
          </cell>
          <cell r="H34">
            <v>2.7708456948164201E-6</v>
          </cell>
          <cell r="I34">
            <v>7.1067181769972603E-4</v>
          </cell>
          <cell r="J34">
            <v>4.9591288937080201E-5</v>
          </cell>
          <cell r="K34">
            <v>5.8494894910695705E-4</v>
          </cell>
          <cell r="L34">
            <v>1.4476123726149301E-5</v>
          </cell>
          <cell r="M34">
            <v>3.0289802958606798E-3</v>
          </cell>
          <cell r="N34">
            <v>1.32478150257098E-2</v>
          </cell>
          <cell r="O34">
            <v>2.19317512432683E-3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1.0116414187712001E-6</v>
          </cell>
          <cell r="H35">
            <v>3.78248711358761E-6</v>
          </cell>
          <cell r="I35">
            <v>7.1445430481331402E-4</v>
          </cell>
          <cell r="J35">
            <v>7.6404559375039399E-4</v>
          </cell>
          <cell r="K35">
            <v>1.3489945428573501E-3</v>
          </cell>
          <cell r="L35">
            <v>1.3634706665835001E-3</v>
          </cell>
          <cell r="M35">
            <v>4.3924509624441799E-3</v>
          </cell>
          <cell r="N35">
            <v>1.7639945283974501E-2</v>
          </cell>
          <cell r="O35">
            <v>1.9832429471062101E-2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6.1735450447572031</v>
          </cell>
          <cell r="E36">
            <v>6.7111155672148595</v>
          </cell>
          <cell r="F36">
            <v>6.6190782019810523</v>
          </cell>
          <cell r="G36">
            <v>5.6292011681965644</v>
          </cell>
          <cell r="H36">
            <v>3.6748079647339207</v>
          </cell>
          <cell r="I36">
            <v>2.3293248631468368</v>
          </cell>
          <cell r="J36">
            <v>1.4396933237263136</v>
          </cell>
          <cell r="K36">
            <v>0.47093336555874021</v>
          </cell>
          <cell r="L36">
            <v>0.44817142688350003</v>
          </cell>
          <cell r="M36">
            <v>0.43768612084848424</v>
          </cell>
          <cell r="N36">
            <v>0.42857591919218074</v>
          </cell>
          <cell r="O36">
            <v>0.40969872068362523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8.5743681177183326</v>
          </cell>
          <cell r="E37">
            <v>9.3209938433539747</v>
          </cell>
          <cell r="F37">
            <v>9.1931641694181305</v>
          </cell>
          <cell r="G37">
            <v>7.8183349558285586</v>
          </cell>
          <cell r="H37">
            <v>5.1038999510193355</v>
          </cell>
          <cell r="I37">
            <v>3.2351734210372691</v>
          </cell>
          <cell r="J37">
            <v>1.9995740607309909</v>
          </cell>
          <cell r="K37">
            <v>0.65407411883158384</v>
          </cell>
          <cell r="L37">
            <v>0.62246031511597244</v>
          </cell>
          <cell r="M37">
            <v>0.60789739006733967</v>
          </cell>
          <cell r="N37">
            <v>0.59524433221136164</v>
          </cell>
          <cell r="O37">
            <v>0.56902600094947897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1.5820200097262101E-5</v>
          </cell>
          <cell r="E38">
            <v>4.0360156051596603E-2</v>
          </cell>
          <cell r="F38">
            <v>2.6632829499380901E-6</v>
          </cell>
          <cell r="G38">
            <v>6.4916237613343704E-6</v>
          </cell>
          <cell r="H38">
            <v>0.14305534992836699</v>
          </cell>
          <cell r="I38">
            <v>3.7173301962556901E-2</v>
          </cell>
          <cell r="J38">
            <v>1.75986120306421E-6</v>
          </cell>
          <cell r="K38">
            <v>3.7329262469610297E-5</v>
          </cell>
          <cell r="L38">
            <v>2.9151859106819999E-2</v>
          </cell>
          <cell r="M38">
            <v>5.0311456378347797E-3</v>
          </cell>
          <cell r="N38">
            <v>8.6076811997682807E-3</v>
          </cell>
          <cell r="O38">
            <v>1.8685019218053399E-2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0.47843609801720927</v>
          </cell>
          <cell r="E39">
            <v>0.51879607841128328</v>
          </cell>
          <cell r="F39">
            <v>0.51846563768643483</v>
          </cell>
          <cell r="G39">
            <v>0.51845376427733514</v>
          </cell>
          <cell r="H39">
            <v>0.28772104031388468</v>
          </cell>
          <cell r="I39">
            <v>0.18023311181623192</v>
          </cell>
          <cell r="J39">
            <v>0.1187036261155107</v>
          </cell>
          <cell r="K39">
            <v>3.7208465546088011E-2</v>
          </cell>
          <cell r="L39">
            <v>3.4899750088166537E-2</v>
          </cell>
          <cell r="M39">
            <v>3.4217149205756033E-2</v>
          </cell>
          <cell r="N39">
            <v>3.3551518522303349E-2</v>
          </cell>
          <cell r="O39">
            <v>3.2320361063925718E-2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5.1850547397553122</v>
          </cell>
          <cell r="E40">
            <v>5.5675576969546663</v>
          </cell>
          <cell r="F40">
            <v>5.6974143899913985</v>
          </cell>
          <cell r="G40">
            <v>8.6445865269911302</v>
          </cell>
          <cell r="H40">
            <v>8.6142189520872385</v>
          </cell>
          <cell r="I40">
            <v>7.7118045398205179</v>
          </cell>
          <cell r="J40">
            <v>8.6818259071383022</v>
          </cell>
          <cell r="K40">
            <v>10.39608196975138</v>
          </cell>
          <cell r="L40">
            <v>12.082374866871701</v>
          </cell>
          <cell r="M40">
            <v>12.130011066438859</v>
          </cell>
          <cell r="N40">
            <v>12.217852048970395</v>
          </cell>
          <cell r="O40">
            <v>12.505591090885092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5.1850547397553122</v>
          </cell>
          <cell r="E41">
            <v>5.5675576969546663</v>
          </cell>
          <cell r="F41">
            <v>5.6974143899913985</v>
          </cell>
          <cell r="G41">
            <v>8.6445865269911302</v>
          </cell>
          <cell r="H41">
            <v>8.6142189520872385</v>
          </cell>
          <cell r="I41">
            <v>7.7118045398205179</v>
          </cell>
          <cell r="J41">
            <v>8.6818259071383022</v>
          </cell>
          <cell r="K41">
            <v>10.39608196975138</v>
          </cell>
          <cell r="L41">
            <v>12.082374866871701</v>
          </cell>
          <cell r="M41">
            <v>12.130011066438859</v>
          </cell>
          <cell r="N41">
            <v>12.217852048970395</v>
          </cell>
          <cell r="O41">
            <v>12.505591090885092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5.6086402115795382</v>
          </cell>
          <cell r="E42">
            <v>6.0095196196243235</v>
          </cell>
          <cell r="F42">
            <v>6.1300321081636557</v>
          </cell>
          <cell r="G42">
            <v>9.2517138628021609</v>
          </cell>
          <cell r="H42">
            <v>9.1706282449666787</v>
          </cell>
          <cell r="I42">
            <v>8.1668856206032032</v>
          </cell>
          <cell r="J42">
            <v>9.1663728418679007</v>
          </cell>
          <cell r="K42">
            <v>10.943244178685662</v>
          </cell>
          <cell r="L42">
            <v>12.718289333549155</v>
          </cell>
          <cell r="M42">
            <v>12.768432701514593</v>
          </cell>
          <cell r="N42">
            <v>12.860896893653058</v>
          </cell>
          <cell r="O42">
            <v>13.163780095668516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2.0911115052486499E-2</v>
          </cell>
          <cell r="F43">
            <v>3.50244501401724E-2</v>
          </cell>
          <cell r="G43">
            <v>0.179451412779012</v>
          </cell>
          <cell r="H43">
            <v>0.249756042740543</v>
          </cell>
          <cell r="I43">
            <v>9.0307820005984904E-2</v>
          </cell>
          <cell r="J43">
            <v>0.19714082375838099</v>
          </cell>
          <cell r="K43">
            <v>0.33171881085904498</v>
          </cell>
          <cell r="L43">
            <v>0.206020424451856</v>
          </cell>
          <cell r="M43">
            <v>0.20239287894496999</v>
          </cell>
          <cell r="N43">
            <v>0.34046077874631803</v>
          </cell>
          <cell r="O43">
            <v>0.21398478321182901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0.33201938506722356</v>
          </cell>
          <cell r="F44">
            <v>0.34672766337461397</v>
          </cell>
          <cell r="G44">
            <v>0.508378989447139</v>
          </cell>
          <cell r="H44">
            <v>0.51466956139905995</v>
          </cell>
          <cell r="I44">
            <v>0.44101923828109207</v>
          </cell>
          <cell r="J44">
            <v>0.48956949502753844</v>
          </cell>
          <cell r="K44">
            <v>0.5832445422963175</v>
          </cell>
          <cell r="L44">
            <v>0.68017540103020879</v>
          </cell>
          <cell r="M44">
            <v>0.6857861000960096</v>
          </cell>
          <cell r="N44">
            <v>0.69048737416952932</v>
          </cell>
          <cell r="O44">
            <v>0.70490105129105141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2.8141058708951584E-4</v>
          </cell>
          <cell r="G45">
            <v>3.7963286181323961E-4</v>
          </cell>
          <cell r="H45">
            <v>4.3906912400060477E-2</v>
          </cell>
          <cell r="I45">
            <v>0.11453891387574883</v>
          </cell>
          <cell r="J45">
            <v>0.1484699691059293</v>
          </cell>
          <cell r="K45">
            <v>0.25287818707868953</v>
          </cell>
          <cell r="L45">
            <v>0.27121196995244551</v>
          </cell>
          <cell r="M45">
            <v>0.30708572161773773</v>
          </cell>
          <cell r="N45">
            <v>0.50817171575122333</v>
          </cell>
          <cell r="O45">
            <v>0.36177211168161982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2.8142335502989371E-4</v>
          </cell>
          <cell r="G46">
            <v>3.7964220339503353E-4</v>
          </cell>
          <cell r="H46">
            <v>4.3910435159743577E-2</v>
          </cell>
          <cell r="I46">
            <v>0.11454779206019593</v>
          </cell>
          <cell r="J46">
            <v>0.148481912157399</v>
          </cell>
          <cell r="K46">
            <v>0.25289724859389229</v>
          </cell>
          <cell r="L46">
            <v>0.2712323977628413</v>
          </cell>
          <cell r="M46">
            <v>0.30710659591762524</v>
          </cell>
          <cell r="N46">
            <v>0.50819968182610842</v>
          </cell>
          <cell r="O46">
            <v>0.36180002279248802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2.1525235245762901E-5</v>
          </cell>
          <cell r="E47">
            <v>5.8960172684297402E-7</v>
          </cell>
          <cell r="F47">
            <v>8.0931782527659805E-5</v>
          </cell>
          <cell r="G47">
            <v>3.1611473910325302E-5</v>
          </cell>
          <cell r="H47">
            <v>8.0124640864209905E-3</v>
          </cell>
          <cell r="I47">
            <v>1.27844896539145E-2</v>
          </cell>
          <cell r="J47">
            <v>7.7331885740614496E-3</v>
          </cell>
          <cell r="K47">
            <v>2.5234366815304402E-2</v>
          </cell>
          <cell r="L47">
            <v>1.50174667259125E-2</v>
          </cell>
          <cell r="M47">
            <v>1.07960896800258E-2</v>
          </cell>
          <cell r="N47">
            <v>4.5227510346260297E-2</v>
          </cell>
          <cell r="O47">
            <v>1.5482985556492E-2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2.1529575085823404E-5</v>
          </cell>
          <cell r="E48">
            <v>9.1781697191140128E-7</v>
          </cell>
          <cell r="F48">
            <v>8.1580354104185212E-5</v>
          </cell>
          <cell r="G48">
            <v>8.2679162692908813E-5</v>
          </cell>
          <cell r="H48">
            <v>8.0715075020637971E-3</v>
          </cell>
          <cell r="I48">
            <v>2.0788770974810605E-2</v>
          </cell>
          <cell r="J48">
            <v>2.8429917962528601E-2</v>
          </cell>
          <cell r="K48">
            <v>4.5519996222567277E-2</v>
          </cell>
          <cell r="L48">
            <v>4.8568038959536416E-2</v>
          </cell>
          <cell r="M48">
            <v>5.0609130573359216E-2</v>
          </cell>
          <cell r="N48">
            <v>7.020489816416095E-2</v>
          </cell>
          <cell r="O48">
            <v>7.1081554012936893E-2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5.445409083103421E-2</v>
          </cell>
          <cell r="F49">
            <v>7.2437705610064115E-2</v>
          </cell>
          <cell r="G49">
            <v>0.11200402789522576</v>
          </cell>
          <cell r="H49">
            <v>0.17393717670550013</v>
          </cell>
          <cell r="I49">
            <v>0.24328000744294165</v>
          </cell>
          <cell r="J49">
            <v>0.39172690738980603</v>
          </cell>
          <cell r="K49">
            <v>0.63085788149334709</v>
          </cell>
          <cell r="L49">
            <v>0.83632075418535856</v>
          </cell>
          <cell r="M49">
            <v>0.8790174847259854</v>
          </cell>
          <cell r="N49">
            <v>0.92387597626343176</v>
          </cell>
          <cell r="O49">
            <v>0.97105106500182792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2.0639155813931254</v>
          </cell>
          <cell r="E50">
            <v>3.8269928759159013</v>
          </cell>
          <cell r="F50">
            <v>4.2189363699103186</v>
          </cell>
          <cell r="G50">
            <v>3.8191023407423201</v>
          </cell>
          <cell r="H50">
            <v>3.1051364375203887</v>
          </cell>
          <cell r="I50">
            <v>3.9354769042575959</v>
          </cell>
          <cell r="J50">
            <v>3.8408261335051148</v>
          </cell>
          <cell r="K50">
            <v>3.7082822642191604</v>
          </cell>
          <cell r="L50">
            <v>3.538328570002216</v>
          </cell>
          <cell r="M50">
            <v>3.3181203098981644</v>
          </cell>
          <cell r="N50">
            <v>3.2502030164414157</v>
          </cell>
          <cell r="O50">
            <v>2.592906758817271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1.8801800866100244</v>
          </cell>
          <cell r="E51">
            <v>3.5391858079488796</v>
          </cell>
          <cell r="F51">
            <v>3.5391376857303398</v>
          </cell>
          <cell r="G51">
            <v>2.7505186460658408</v>
          </cell>
          <cell r="H51">
            <v>3.3080751929231633</v>
          </cell>
          <cell r="I51">
            <v>3.1419353181848702</v>
          </cell>
          <cell r="J51">
            <v>2.4541105214246466</v>
          </cell>
          <cell r="K51">
            <v>2.7769748935601459</v>
          </cell>
          <cell r="L51">
            <v>2.5908445254825261</v>
          </cell>
          <cell r="M51">
            <v>2.3999580894674888</v>
          </cell>
          <cell r="N51">
            <v>2.3501543375218978</v>
          </cell>
          <cell r="O51">
            <v>1.9599154802115464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4.3959068398000181</v>
          </cell>
          <cell r="E52">
            <v>1.8582781585999495</v>
          </cell>
          <cell r="F52">
            <v>1.8582792562400228</v>
          </cell>
          <cell r="G52">
            <v>1.8582798546279542</v>
          </cell>
          <cell r="H52">
            <v>1.858280264408767</v>
          </cell>
          <cell r="I52">
            <v>1.8582817291190004</v>
          </cell>
          <cell r="J52">
            <v>1.8582838643968853</v>
          </cell>
          <cell r="K52">
            <v>1.8582884684066849</v>
          </cell>
          <cell r="L52">
            <v>1.858303215763041</v>
          </cell>
          <cell r="M52">
            <v>1.858322335605632</v>
          </cell>
          <cell r="N52">
            <v>1.8583670290795684</v>
          </cell>
          <cell r="O52">
            <v>1.8584685768308606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0.35008300724004576</v>
          </cell>
          <cell r="F53">
            <v>0.3825459771136277</v>
          </cell>
          <cell r="G53">
            <v>0.4434756442782562</v>
          </cell>
          <cell r="H53">
            <v>0.51411073101848415</v>
          </cell>
          <cell r="I53">
            <v>0.59599751077827656</v>
          </cell>
          <cell r="J53">
            <v>0.69093038430764897</v>
          </cell>
          <cell r="K53">
            <v>0.80098889575711762</v>
          </cell>
          <cell r="L53">
            <v>0.93229435886893275</v>
          </cell>
          <cell r="M53">
            <v>1.080818817241274</v>
          </cell>
          <cell r="N53">
            <v>1.2529810337897502</v>
          </cell>
          <cell r="O53">
            <v>1.4525895808287483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9.2187308213923007</v>
          </cell>
          <cell r="E54">
            <v>10.643534355722778</v>
          </cell>
          <cell r="F54">
            <v>11.107747418795828</v>
          </cell>
          <cell r="G54">
            <v>9.8712756974442062</v>
          </cell>
          <cell r="H54">
            <v>9.8088867373546424</v>
          </cell>
          <cell r="I54">
            <v>10.662423174179542</v>
          </cell>
          <cell r="J54">
            <v>10.037621636964035</v>
          </cell>
          <cell r="K54">
            <v>10.585340975874628</v>
          </cell>
          <cell r="L54">
            <v>10.564440797459925</v>
          </cell>
          <cell r="M54">
            <v>10.326370185126564</v>
          </cell>
          <cell r="N54">
            <v>10.433945803634357</v>
          </cell>
          <cell r="O54">
            <v>9.5669573313085099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0.62767308168915903</v>
          </cell>
          <cell r="E55">
            <v>3.2818532568689197E-2</v>
          </cell>
          <cell r="F55">
            <v>3.6225099256793E-3</v>
          </cell>
          <cell r="G55">
            <v>5.7786451430129997E-3</v>
          </cell>
          <cell r="H55">
            <v>1.1910320318164899E-2</v>
          </cell>
          <cell r="I55">
            <v>1.23277688124409E-2</v>
          </cell>
          <cell r="J55">
            <v>1.77019149726939E-2</v>
          </cell>
          <cell r="K55">
            <v>2.6629397730492999E-2</v>
          </cell>
          <cell r="L55">
            <v>2.4841851239170501E-2</v>
          </cell>
          <cell r="M55">
            <v>1.3598510718350399E-2</v>
          </cell>
          <cell r="N55">
            <v>1.3989436844223701E-2</v>
          </cell>
          <cell r="O55">
            <v>1.8684253387457599E-2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0.62767308168915903</v>
          </cell>
          <cell r="E56">
            <v>0.66049161425784797</v>
          </cell>
          <cell r="F56">
            <v>0.664114124183527</v>
          </cell>
          <cell r="G56">
            <v>0.66989276932653996</v>
          </cell>
          <cell r="H56">
            <v>0.68180308964470504</v>
          </cell>
          <cell r="I56">
            <v>0.69413085845714595</v>
          </cell>
          <cell r="J56">
            <v>0.71183277342983997</v>
          </cell>
          <cell r="K56">
            <v>0.73846217116033297</v>
          </cell>
          <cell r="L56">
            <v>0.76330402239950401</v>
          </cell>
          <cell r="M56">
            <v>0.77690253311785396</v>
          </cell>
          <cell r="N56">
            <v>0.790891969962078</v>
          </cell>
          <cell r="O56">
            <v>0.80957622334953505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1.3901981923598048E-2</v>
          </cell>
          <cell r="E57">
            <v>7.9295781100560247E-3</v>
          </cell>
          <cell r="F57">
            <v>3.2692908854993964E-2</v>
          </cell>
          <cell r="G57">
            <v>0.12555979155847455</v>
          </cell>
          <cell r="H57">
            <v>0.13159174124104894</v>
          </cell>
          <cell r="I57">
            <v>0.16875429200801781</v>
          </cell>
          <cell r="J57">
            <v>0.14033635136898592</v>
          </cell>
          <cell r="K57">
            <v>0.15642487608287947</v>
          </cell>
          <cell r="L57">
            <v>0.14980685617100981</v>
          </cell>
          <cell r="M57">
            <v>0.14723448286116764</v>
          </cell>
          <cell r="N57">
            <v>0.16509435416896504</v>
          </cell>
          <cell r="O57">
            <v>0.25939858566630614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1.4128235494660784E-2</v>
          </cell>
          <cell r="E58">
            <v>7.8803421457801382E-3</v>
          </cell>
          <cell r="F58">
            <v>3.2585420054621055E-2</v>
          </cell>
          <cell r="G58">
            <v>0.12443281255193708</v>
          </cell>
          <cell r="H58">
            <v>0.13031382619776688</v>
          </cell>
          <cell r="I58">
            <v>0.16662427626107285</v>
          </cell>
          <cell r="J58">
            <v>0.13865327058890714</v>
          </cell>
          <cell r="K58">
            <v>0.15410754389415385</v>
          </cell>
          <cell r="L58">
            <v>0.14759010262877559</v>
          </cell>
          <cell r="M58">
            <v>0.14501020133352652</v>
          </cell>
          <cell r="N58">
            <v>0.16261312505211561</v>
          </cell>
          <cell r="O58">
            <v>0.25457510994494165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2.8030217418258813E-2</v>
          </cell>
          <cell r="E59">
            <v>1.580992025583618E-2</v>
          </cell>
          <cell r="F59">
            <v>6.527536196288268E-2</v>
          </cell>
          <cell r="G59">
            <v>0.24999260411041163</v>
          </cell>
          <cell r="H59">
            <v>0.26190556743881555</v>
          </cell>
          <cell r="I59">
            <v>0.33537856826909057</v>
          </cell>
          <cell r="J59">
            <v>0.27898962195789334</v>
          </cell>
          <cell r="K59">
            <v>0.31053241997703346</v>
          </cell>
          <cell r="L59">
            <v>0.29739695879978545</v>
          </cell>
          <cell r="M59">
            <v>0.29224468419469402</v>
          </cell>
          <cell r="N59">
            <v>0.3277074792210809</v>
          </cell>
          <cell r="O59">
            <v>0.51397369561124773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73.238320305861492</v>
          </cell>
          <cell r="E60">
            <v>78.573879965726448</v>
          </cell>
          <cell r="F60">
            <v>77.912076285182238</v>
          </cell>
          <cell r="G60">
            <v>76.6532707928816</v>
          </cell>
          <cell r="H60">
            <v>74.021168198429976</v>
          </cell>
          <cell r="I60">
            <v>71.297180738056539</v>
          </cell>
          <cell r="J60">
            <v>68.10863621389413</v>
          </cell>
          <cell r="K60">
            <v>64.949201809066849</v>
          </cell>
          <cell r="L60">
            <v>63.560908688790761</v>
          </cell>
          <cell r="M60">
            <v>62.236504593997111</v>
          </cell>
          <cell r="N60">
            <v>61.037937815198553</v>
          </cell>
          <cell r="O60">
            <v>58.65082944680038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6.9641618625998989</v>
          </cell>
          <cell r="F61">
            <v>6.9631050582351603</v>
          </cell>
          <cell r="G61">
            <v>6.9635040629478597</v>
          </cell>
          <cell r="H61">
            <v>6.9635886619029943</v>
          </cell>
          <cell r="I61">
            <v>6.9636716789491029</v>
          </cell>
          <cell r="J61">
            <v>6.9635556308567548</v>
          </cell>
          <cell r="K61">
            <v>6.9632453914344206</v>
          </cell>
          <cell r="L61">
            <v>6.9621397771753468</v>
          </cell>
          <cell r="M61">
            <v>6.9622045533586556</v>
          </cell>
          <cell r="N61">
            <v>6.962216585259914</v>
          </cell>
          <cell r="O61">
            <v>6.9630194195507356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6.1735450447572031</v>
          </cell>
          <cell r="E62">
            <v>6.7111155672148595</v>
          </cell>
          <cell r="F62">
            <v>6.6190782019810523</v>
          </cell>
          <cell r="G62">
            <v>5.6292011681965644</v>
          </cell>
          <cell r="H62">
            <v>3.6748079647339207</v>
          </cell>
          <cell r="I62">
            <v>2.3293248631468368</v>
          </cell>
          <cell r="J62">
            <v>1.4396933237263136</v>
          </cell>
          <cell r="K62">
            <v>0.47093336555874021</v>
          </cell>
          <cell r="L62">
            <v>0.44817142688350003</v>
          </cell>
          <cell r="M62">
            <v>0.43768612084848424</v>
          </cell>
          <cell r="N62">
            <v>0.42857591919218074</v>
          </cell>
          <cell r="O62">
            <v>0.40969872068362523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9.3951079941065037E-4</v>
          </cell>
          <cell r="H63">
            <v>2.2778391374869379E-3</v>
          </cell>
          <cell r="I63">
            <v>2.933203533167594E-3</v>
          </cell>
          <cell r="J63">
            <v>2.2457271790636158E-3</v>
          </cell>
          <cell r="K63">
            <v>1.2544410589428597E-2</v>
          </cell>
          <cell r="L63">
            <v>9.7647870906989401E-3</v>
          </cell>
          <cell r="M63">
            <v>0.10997062702491366</v>
          </cell>
          <cell r="N63">
            <v>0.17762932272235926</v>
          </cell>
          <cell r="O63">
            <v>0.14761781674722857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5.5539026342763798</v>
          </cell>
          <cell r="E64">
            <v>6.0159383591988433</v>
          </cell>
          <cell r="F64">
            <v>6.0159399818543573</v>
          </cell>
          <cell r="G64">
            <v>6.0159417704098033</v>
          </cell>
          <cell r="H64">
            <v>6.0159428742225511</v>
          </cell>
          <cell r="I64">
            <v>6.0159465835735828</v>
          </cell>
          <cell r="J64">
            <v>6.0159532891063616</v>
          </cell>
          <cell r="K64">
            <v>6.1750454263612724</v>
          </cell>
          <cell r="L64">
            <v>8.9443223075777887</v>
          </cell>
          <cell r="M64">
            <v>8.944336243574563</v>
          </cell>
          <cell r="N64">
            <v>8.9443549940022162</v>
          </cell>
          <cell r="O64">
            <v>8.9443669528868988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2.39403484229722</v>
          </cell>
          <cell r="E65">
            <v>0.36269031243501709</v>
          </cell>
          <cell r="F65">
            <v>2.2264583296771341</v>
          </cell>
          <cell r="G65">
            <v>1.9302506124291967</v>
          </cell>
          <cell r="H65">
            <v>1.6225910615458508</v>
          </cell>
          <cell r="I65">
            <v>1.3299799651544009</v>
          </cell>
          <cell r="J65">
            <v>1.0524092151130693</v>
          </cell>
          <cell r="K65">
            <v>0.7988375541324686</v>
          </cell>
          <cell r="L65">
            <v>0.77399046629549506</v>
          </cell>
          <cell r="M65">
            <v>0.75660022045047837</v>
          </cell>
          <cell r="N65">
            <v>0.74362011985813581</v>
          </cell>
          <cell r="O65">
            <v>0.70342481474759944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1.2230666903555043</v>
          </cell>
          <cell r="E66">
            <v>1.340766589151525</v>
          </cell>
          <cell r="F66">
            <v>1.4132040820576979</v>
          </cell>
          <cell r="G66">
            <v>1.4122157388138248</v>
          </cell>
          <cell r="H66">
            <v>1.5483309870245305</v>
          </cell>
          <cell r="I66">
            <v>1.6672432602931779</v>
          </cell>
          <cell r="J66">
            <v>1.7573574101074132</v>
          </cell>
          <cell r="K66">
            <v>1.9009250109363427</v>
          </cell>
          <cell r="L66">
            <v>1.904545335177023</v>
          </cell>
          <cell r="M66">
            <v>1.8996354519804528</v>
          </cell>
          <cell r="N66">
            <v>3.0568453804885904</v>
          </cell>
          <cell r="O66">
            <v>3.0719050145877049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4.2612052579103743</v>
          </cell>
          <cell r="E67">
            <v>4.6176482197313318</v>
          </cell>
          <cell r="F67">
            <v>4.8232896379688857</v>
          </cell>
          <cell r="G67">
            <v>5.1918516464581721</v>
          </cell>
          <cell r="H67">
            <v>5.5853089684879658</v>
          </cell>
          <cell r="I67">
            <v>5.9546128920997683</v>
          </cell>
          <cell r="J67">
            <v>6.446978786068815</v>
          </cell>
          <cell r="K67">
            <v>6.9581563936634785</v>
          </cell>
          <cell r="L67">
            <v>7.4737143128907508</v>
          </cell>
          <cell r="M67">
            <v>8.0179959679194273</v>
          </cell>
          <cell r="N67">
            <v>8.6724620243221811</v>
          </cell>
          <cell r="O67">
            <v>9.1977118020969844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1.8770709730885484</v>
          </cell>
          <cell r="E68">
            <v>2.1600826094403351</v>
          </cell>
          <cell r="F68">
            <v>2.0883110039722204</v>
          </cell>
          <cell r="G68">
            <v>2.2800021883242088</v>
          </cell>
          <cell r="H68">
            <v>2.4140355417439605</v>
          </cell>
          <cell r="I68">
            <v>2.7179431830206964</v>
          </cell>
          <cell r="J68">
            <v>2.6025754171287159</v>
          </cell>
          <cell r="K68">
            <v>2.6584480166559024</v>
          </cell>
          <cell r="L68">
            <v>2.5948483419135879</v>
          </cell>
          <cell r="M68">
            <v>2.5341351912288324</v>
          </cell>
          <cell r="N68">
            <v>2.4791841646947281</v>
          </cell>
          <cell r="O68">
            <v>2.3697343019395491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0.68564964040884235</v>
          </cell>
          <cell r="E69">
            <v>0.74268937602098661</v>
          </cell>
          <cell r="F69">
            <v>0.64610638467569748</v>
          </cell>
          <cell r="G69">
            <v>2.6796196516465822</v>
          </cell>
          <cell r="H69">
            <v>5.0374810078705572</v>
          </cell>
          <cell r="I69">
            <v>5.7169173735436436</v>
          </cell>
          <cell r="J69">
            <v>5.7739211227496021</v>
          </cell>
          <cell r="K69">
            <v>4.2258563337966057</v>
          </cell>
          <cell r="L69">
            <v>3.7112627305801951</v>
          </cell>
          <cell r="M69">
            <v>3.7287629961079665</v>
          </cell>
          <cell r="N69">
            <v>3.9079874759330262</v>
          </cell>
          <cell r="O69">
            <v>3.9105872040600382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0.62699621904575542</v>
          </cell>
          <cell r="E70">
            <v>0.68733873902095644</v>
          </cell>
          <cell r="F70">
            <v>0.68522896401069122</v>
          </cell>
          <cell r="G70">
            <v>0.68635876066824031</v>
          </cell>
          <cell r="H70">
            <v>0.68109885385579838</v>
          </cell>
          <cell r="I70">
            <v>0.68174185371755658</v>
          </cell>
          <cell r="J70">
            <v>0.68565080348659857</v>
          </cell>
          <cell r="K70">
            <v>0.68203061401378151</v>
          </cell>
          <cell r="L70">
            <v>0.68265261246626519</v>
          </cell>
          <cell r="M70">
            <v>0.68082803863728103</v>
          </cell>
          <cell r="N70">
            <v>0.68213572381057774</v>
          </cell>
          <cell r="O70">
            <v>0.67896921309443448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6.9536173818761154E-3</v>
          </cell>
          <cell r="H71">
            <v>5.204014109343685E-3</v>
          </cell>
          <cell r="I71">
            <v>4.2963184842993276E-3</v>
          </cell>
          <cell r="J71">
            <v>5.4989918022042015E-3</v>
          </cell>
          <cell r="K71">
            <v>1.0820108541863464E-2</v>
          </cell>
          <cell r="L71">
            <v>1.0703667685883409E-2</v>
          </cell>
          <cell r="M71">
            <v>1.6031706326772199E-2</v>
          </cell>
          <cell r="N71">
            <v>1.5283395358974699E-2</v>
          </cell>
          <cell r="O71">
            <v>3.3502034205618147E-2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24.189713909848084</v>
          </cell>
          <cell r="E72">
            <v>25.326918421333168</v>
          </cell>
          <cell r="F72">
            <v>24.173221769373285</v>
          </cell>
          <cell r="G72">
            <v>25.041770023219016</v>
          </cell>
          <cell r="H72">
            <v>25.334758496661433</v>
          </cell>
          <cell r="I72">
            <v>25.480383888000244</v>
          </cell>
          <cell r="J72">
            <v>23.848431241423423</v>
          </cell>
          <cell r="K72">
            <v>22.276527013884944</v>
          </cell>
          <cell r="L72">
            <v>21.723503168000999</v>
          </cell>
          <cell r="M72">
            <v>21.199525804721329</v>
          </cell>
          <cell r="N72">
            <v>20.751336417430945</v>
          </cell>
          <cell r="O72">
            <v>19.704504493013605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2.2260671018297863E-3</v>
          </cell>
          <cell r="G73">
            <v>2.4899483485053085E-3</v>
          </cell>
          <cell r="H73">
            <v>1.1518173768507023E-2</v>
          </cell>
          <cell r="I73">
            <v>3.395715764317845E-2</v>
          </cell>
          <cell r="J73">
            <v>3.4511374301895319E-2</v>
          </cell>
          <cell r="K73">
            <v>2.4326843617663251E-2</v>
          </cell>
          <cell r="L73">
            <v>4.4253992020928452E-2</v>
          </cell>
          <cell r="M73">
            <v>5.6864877820599756E-2</v>
          </cell>
          <cell r="N73">
            <v>4.5289689447048823E-2</v>
          </cell>
          <cell r="O73">
            <v>0.16941447529757944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1.4100656389032611</v>
          </cell>
          <cell r="E74">
            <v>1.5273705870086718</v>
          </cell>
          <cell r="F74">
            <v>1.381906121565291</v>
          </cell>
          <cell r="G74">
            <v>1.1451737929315109</v>
          </cell>
          <cell r="H74">
            <v>0.9304435553185445</v>
          </cell>
          <cell r="I74">
            <v>0.74367402272973127</v>
          </cell>
          <cell r="J74">
            <v>0.68376627769839227</v>
          </cell>
          <cell r="K74">
            <v>0.62301834254006583</v>
          </cell>
          <cell r="L74">
            <v>0.57911485558567943</v>
          </cell>
          <cell r="M74">
            <v>0.5128667000165672</v>
          </cell>
          <cell r="N74">
            <v>0.45581499306802942</v>
          </cell>
          <cell r="O74">
            <v>0.39708668486440796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8.6524297932795435E-4</v>
          </cell>
          <cell r="H75">
            <v>2.0792338894383496E-3</v>
          </cell>
          <cell r="I75">
            <v>2.159747771825136E-3</v>
          </cell>
          <cell r="J75">
            <v>2.3209303619526008E-3</v>
          </cell>
          <cell r="K75">
            <v>7.0927886142019827E-3</v>
          </cell>
          <cell r="L75">
            <v>6.7866056224324886E-3</v>
          </cell>
          <cell r="M75">
            <v>1.6970924477671817E-2</v>
          </cell>
          <cell r="N75">
            <v>1.2261151632376488E-2</v>
          </cell>
          <cell r="O75">
            <v>2.3931492216221623E-2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24.84306945497034</v>
          </cell>
          <cell r="E76">
            <v>22.117180587781682</v>
          </cell>
          <cell r="F76">
            <v>20.874019937737454</v>
          </cell>
          <cell r="G76">
            <v>17.666156328178861</v>
          </cell>
          <cell r="H76">
            <v>14.191725738592625</v>
          </cell>
          <cell r="I76">
            <v>11.652422172156134</v>
          </cell>
          <cell r="J76">
            <v>10.793799439901298</v>
          </cell>
          <cell r="K76">
            <v>11.161429219448951</v>
          </cell>
          <cell r="L76">
            <v>7.6911701237643584</v>
          </cell>
          <cell r="M76">
            <v>6.3621261783517014</v>
          </cell>
          <cell r="N76">
            <v>3.7029778782481109</v>
          </cell>
          <cell r="O76">
            <v>1.9253932970087728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/>
          <cell r="E77"/>
          <cell r="F77">
            <v>3.0444535400573993E-3</v>
          </cell>
          <cell r="G77">
            <v>1.7979115301703854E-3</v>
          </cell>
          <cell r="H77">
            <v>2.8493265062860445E-3</v>
          </cell>
          <cell r="I77">
            <v>2.9794181112594337E-3</v>
          </cell>
          <cell r="J77">
            <v>4.1656921810004676E-3</v>
          </cell>
          <cell r="K77">
            <v>9.3402541664065909E-3</v>
          </cell>
          <cell r="L77">
            <v>6.446399093256284E-3</v>
          </cell>
          <cell r="M77">
            <v>1.6572560107927656E-2</v>
          </cell>
          <cell r="N77">
            <v>1.6783092896131398E-2</v>
          </cell>
          <cell r="O77">
            <v>3.3987522206866454E-2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/>
          <cell r="E78"/>
          <cell r="F78">
            <v>3.9286990687201744E-3</v>
          </cell>
          <cell r="G78">
            <v>2.2484171600012435E-3</v>
          </cell>
          <cell r="H78">
            <v>3.4549786732401824E-3</v>
          </cell>
          <cell r="I78">
            <v>3.5065643272244864E-3</v>
          </cell>
          <cell r="J78">
            <v>4.7621716981829463E-3</v>
          </cell>
          <cell r="K78">
            <v>1.0379480751827458E-2</v>
          </cell>
          <cell r="L78">
            <v>7.1640244032899897E-3</v>
          </cell>
          <cell r="M78">
            <v>1.8427377764659279E-2</v>
          </cell>
          <cell r="N78">
            <v>1.8661267870190058E-2</v>
          </cell>
          <cell r="O78">
            <v>3.7777561164282054E-2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2.1994485590824801E-3</v>
          </cell>
          <cell r="E79">
            <v>2.58166756513759E-5</v>
          </cell>
          <cell r="F79">
            <v>7.4800870179876102E-4</v>
          </cell>
          <cell r="G79">
            <v>1.5061737175770301E-3</v>
          </cell>
          <cell r="H79">
            <v>6.1982068550394905E-4</v>
          </cell>
          <cell r="I79">
            <v>1.23159437942501E-3</v>
          </cell>
          <cell r="J79">
            <v>1.3652733762920799E-3</v>
          </cell>
          <cell r="K79">
            <v>8.76149844723604E-4</v>
          </cell>
          <cell r="L79">
            <v>1.2218161330878701E-3</v>
          </cell>
          <cell r="M79">
            <v>3.0576058536279E-2</v>
          </cell>
          <cell r="N79">
            <v>1.1940858272151101E-3</v>
          </cell>
          <cell r="O79">
            <v>1.24779381268505E-3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2.1994485590824801E-3</v>
          </cell>
          <cell r="E80">
            <v>9.7027473913580218E-5</v>
          </cell>
          <cell r="F80">
            <v>8.3127404728622995E-4</v>
          </cell>
          <cell r="G80">
            <v>2.3085089477133699E-3</v>
          </cell>
          <cell r="H80">
            <v>2.8074227176930529E-3</v>
          </cell>
          <cell r="I80">
            <v>3.08140543288796E-3</v>
          </cell>
          <cell r="J80">
            <v>3.120309045028768E-3</v>
          </cell>
          <cell r="K80">
            <v>3.2070875285767088E-3</v>
          </cell>
          <cell r="L80">
            <v>3.0659273971439974E-3</v>
          </cell>
          <cell r="M80">
            <v>3.2358846333427151E-2</v>
          </cell>
          <cell r="N80">
            <v>3.2341903801304271E-2</v>
          </cell>
          <cell r="O80">
            <v>3.2469544667340228E-2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2.4373565100594404E-2</v>
          </cell>
          <cell r="F81">
            <v>2.4910084217813874E-2</v>
          </cell>
          <cell r="G81">
            <v>2.5612351581653009E-2</v>
          </cell>
          <cell r="H81">
            <v>6.6706151528191149E-2</v>
          </cell>
          <cell r="I81">
            <v>0.19873154709743865</v>
          </cell>
          <cell r="J81">
            <v>0.25521065817631328</v>
          </cell>
          <cell r="K81">
            <v>0.25564814961311777</v>
          </cell>
          <cell r="L81">
            <v>0.34080557599253558</v>
          </cell>
          <cell r="M81">
            <v>0.33618460114258347</v>
          </cell>
          <cell r="N81">
            <v>0.34034854144962262</v>
          </cell>
          <cell r="O81">
            <v>0.33684442792164593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2.4373576903346166E-2</v>
          </cell>
          <cell r="F82">
            <v>2.4910095882257184E-2</v>
          </cell>
          <cell r="G82">
            <v>2.5612350289576567E-2</v>
          </cell>
          <cell r="H82">
            <v>6.6706154776254051E-2</v>
          </cell>
          <cell r="I82">
            <v>0.19873155290951697</v>
          </cell>
          <cell r="J82">
            <v>0.255210662722266</v>
          </cell>
          <cell r="K82">
            <v>0.25564814574865652</v>
          </cell>
          <cell r="L82">
            <v>0.34080557414564194</v>
          </cell>
          <cell r="M82">
            <v>0.33618459822134489</v>
          </cell>
          <cell r="N82">
            <v>0.34034853820175631</v>
          </cell>
          <cell r="O82">
            <v>0.33684442526159375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9.1313692227572199E-4</v>
          </cell>
          <cell r="F83">
            <v>1.3482035377029799E-5</v>
          </cell>
          <cell r="G83">
            <v>4.9169063254318304E-6</v>
          </cell>
          <cell r="H83">
            <v>1.46224447391296E-3</v>
          </cell>
          <cell r="I83">
            <v>5.1907099226198503E-3</v>
          </cell>
          <cell r="J83">
            <v>2.8884825012249699E-3</v>
          </cell>
          <cell r="K83">
            <v>2.1881006966019801E-5</v>
          </cell>
          <cell r="L83">
            <v>4.6881642992150302E-3</v>
          </cell>
          <cell r="M83">
            <v>4.9511356317897002E-3</v>
          </cell>
          <cell r="N83">
            <v>2.8965655237818901E-3</v>
          </cell>
          <cell r="O83">
            <v>3.0325324876921099E-5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9.1313692227572199E-4</v>
          </cell>
          <cell r="F84">
            <v>9.2539003558262268E-4</v>
          </cell>
          <cell r="G84">
            <v>9.2857937258186858E-4</v>
          </cell>
          <cell r="H84">
            <v>2.3868598248976448E-3</v>
          </cell>
          <cell r="I84">
            <v>7.2243713698141275E-3</v>
          </cell>
          <cell r="J84">
            <v>9.5427753093431066E-3</v>
          </cell>
          <cell r="K84">
            <v>9.5562094255367599E-3</v>
          </cell>
          <cell r="L84">
            <v>1.2536845783598691E-2</v>
          </cell>
          <cell r="M84">
            <v>1.2540971170643912E-2</v>
          </cell>
          <cell r="N84">
            <v>1.2549944525611223E-2</v>
          </cell>
          <cell r="O84">
            <v>1.2552928689994875E-2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7.679798459939289E-4</v>
          </cell>
          <cell r="E85">
            <v>2.0558939672557942E-3</v>
          </cell>
          <cell r="F85">
            <v>1.7221263904511491E-3</v>
          </cell>
          <cell r="G85">
            <v>6.0343589151549067E-5</v>
          </cell>
          <cell r="H85">
            <v>2.1570117030815882E-4</v>
          </cell>
          <cell r="I85">
            <v>8.4825648006140109E-5</v>
          </cell>
          <cell r="J85">
            <v>3.5750897081559776E-4</v>
          </cell>
          <cell r="K85">
            <v>1.4982788376276902E-4</v>
          </cell>
          <cell r="L85">
            <v>3.508100816685961E-4</v>
          </cell>
          <cell r="M85">
            <v>1.4853055326913354E-4</v>
          </cell>
          <cell r="N85">
            <v>7.4751536074982425E-4</v>
          </cell>
          <cell r="O85">
            <v>1.905735114597447E-3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7.1918043957862781E-6</v>
          </cell>
          <cell r="G86">
            <v>1.2039848460702745E-5</v>
          </cell>
          <cell r="H86">
            <v>2.8871017123383771E-5</v>
          </cell>
          <cell r="I86">
            <v>4.4493676241512165E-5</v>
          </cell>
          <cell r="J86">
            <v>5.31386281663828E-5</v>
          </cell>
          <cell r="K86">
            <v>6.5801354175087454E-5</v>
          </cell>
          <cell r="L86">
            <v>5.955451458317193E-5</v>
          </cell>
          <cell r="M86">
            <v>7.9033946474068919E-5</v>
          </cell>
          <cell r="N86">
            <v>2.1773808201475968E-4</v>
          </cell>
          <cell r="O86">
            <v>3.4744179130869E-4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3.2407131641758416E-2</v>
          </cell>
          <cell r="E87">
            <v>3.594710191140969E-3</v>
          </cell>
          <cell r="F87">
            <v>1.7087392908302048E-2</v>
          </cell>
          <cell r="G87">
            <v>1.762652670199201E-2</v>
          </cell>
          <cell r="H87">
            <v>2.9990225438792612E-2</v>
          </cell>
          <cell r="I87">
            <v>3.517808361311342E-2</v>
          </cell>
          <cell r="J87">
            <v>3.3770540817781504E-2</v>
          </cell>
          <cell r="K87">
            <v>3.4074131937518397E-2</v>
          </cell>
          <cell r="L87">
            <v>3.0917397882189165E-2</v>
          </cell>
          <cell r="M87">
            <v>3.1000001039558828E-2</v>
          </cell>
          <cell r="N87">
            <v>0.23655609967946373</v>
          </cell>
          <cell r="O87">
            <v>0.26361417321135755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3.3175111487752353E-2</v>
          </cell>
          <cell r="E88">
            <v>5.6527334956535096E-3</v>
          </cell>
          <cell r="F88">
            <v>1.8816803269604811E-2</v>
          </cell>
          <cell r="G88">
            <v>1.7699238807656965E-2</v>
          </cell>
          <cell r="H88">
            <v>3.0234903618298128E-2</v>
          </cell>
          <cell r="I88">
            <v>3.5307402937361052E-2</v>
          </cell>
          <cell r="J88">
            <v>3.4181188416763549E-2</v>
          </cell>
          <cell r="K88">
            <v>3.428976117545627E-2</v>
          </cell>
          <cell r="L88">
            <v>3.1327762478440914E-2</v>
          </cell>
          <cell r="M88">
            <v>3.122756553930206E-2</v>
          </cell>
          <cell r="N88">
            <v>0.23752135312222844</v>
          </cell>
          <cell r="O88">
            <v>0.26586735011726331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3.5600024186335166</v>
          </cell>
          <cell r="E89">
            <v>3.4647176841110778</v>
          </cell>
          <cell r="F89">
            <v>2.8283307804067008</v>
          </cell>
          <cell r="G89">
            <v>2.1761751741776574E-3</v>
          </cell>
          <cell r="H89">
            <v>2.3320449130657664E-3</v>
          </cell>
          <cell r="I89">
            <v>2.1616214738610644E-3</v>
          </cell>
          <cell r="J89">
            <v>2.6648062931895456E-3</v>
          </cell>
          <cell r="K89">
            <v>5.9389703524296115E-3</v>
          </cell>
          <cell r="L89">
            <v>4.5161408293557916E-3</v>
          </cell>
          <cell r="M89">
            <v>7.3624924194591029E-3</v>
          </cell>
          <cell r="N89">
            <v>4.7508153923690672E-3</v>
          </cell>
          <cell r="O89">
            <v>7.6685756925676139E-3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330.01222420732802</v>
          </cell>
          <cell r="E90">
            <v>321.17932931709697</v>
          </cell>
          <cell r="F90">
            <v>262.186263343701</v>
          </cell>
          <cell r="G90">
            <v>0.201731438646269</v>
          </cell>
          <cell r="H90">
            <v>0.21618056344119599</v>
          </cell>
          <cell r="I90">
            <v>0.200382310626921</v>
          </cell>
          <cell r="J90">
            <v>0.247027543378671</v>
          </cell>
          <cell r="K90">
            <v>0.55054255167022503</v>
          </cell>
          <cell r="L90">
            <v>0.41864625488128199</v>
          </cell>
          <cell r="M90">
            <v>0.68250304728385802</v>
          </cell>
          <cell r="N90">
            <v>0.44040058687261202</v>
          </cell>
          <cell r="O90">
            <v>0.71087696670101896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3.5600024186335166</v>
          </cell>
          <cell r="E91">
            <v>3.4647176841110778</v>
          </cell>
          <cell r="F91">
            <v>2.8283307804067008</v>
          </cell>
          <cell r="G91">
            <v>2.1761751741776574E-3</v>
          </cell>
          <cell r="H91">
            <v>2.3320449130657664E-3</v>
          </cell>
          <cell r="I91">
            <v>2.1616214738610644E-3</v>
          </cell>
          <cell r="J91">
            <v>2.6648062931895456E-3</v>
          </cell>
          <cell r="K91">
            <v>5.9389703524296115E-3</v>
          </cell>
          <cell r="L91">
            <v>4.5161408293557916E-3</v>
          </cell>
          <cell r="M91">
            <v>7.3624924194591029E-3</v>
          </cell>
          <cell r="N91">
            <v>4.7508153923690672E-3</v>
          </cell>
          <cell r="O91">
            <v>7.6685756925676139E-3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0.38990072480435956</v>
          </cell>
          <cell r="E92">
            <v>0.780331160246308</v>
          </cell>
          <cell r="F92">
            <v>0.78017085375252515</v>
          </cell>
          <cell r="G92">
            <v>0.78024764544697955</v>
          </cell>
          <cell r="H92">
            <v>0.78022096349804759</v>
          </cell>
          <cell r="I92">
            <v>0.78023828414051311</v>
          </cell>
          <cell r="J92">
            <v>0.78021185539852222</v>
          </cell>
          <cell r="K92">
            <v>1.9792598918179252</v>
          </cell>
          <cell r="L92">
            <v>3.3435376292273196</v>
          </cell>
          <cell r="M92">
            <v>3.3431457616682123</v>
          </cell>
          <cell r="N92">
            <v>3.3434074887748624</v>
          </cell>
          <cell r="O92">
            <v>3.3430295219586337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0.38990072480435956</v>
          </cell>
          <cell r="E93">
            <v>0.780331160246308</v>
          </cell>
          <cell r="F93">
            <v>0.78017085375252515</v>
          </cell>
          <cell r="G93">
            <v>0.78024764544697955</v>
          </cell>
          <cell r="H93">
            <v>0.78022096349804759</v>
          </cell>
          <cell r="I93">
            <v>0.78023828414051311</v>
          </cell>
          <cell r="J93">
            <v>0.78021185539852222</v>
          </cell>
          <cell r="K93">
            <v>1.9792598918179252</v>
          </cell>
          <cell r="L93">
            <v>3.3435376292273196</v>
          </cell>
          <cell r="M93">
            <v>3.3431457616682123</v>
          </cell>
          <cell r="N93">
            <v>3.3434074887748624</v>
          </cell>
          <cell r="O93">
            <v>3.3430295219586337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2.7551479507709999E-2</v>
          </cell>
          <cell r="E94">
            <v>2.7551445786811801E-2</v>
          </cell>
          <cell r="F94">
            <v>1.01777984534099E-7</v>
          </cell>
          <cell r="G94">
            <v>1.6627593465886701E-7</v>
          </cell>
          <cell r="H94">
            <v>1.01425004049635E-7</v>
          </cell>
          <cell r="I94">
            <v>9.6397150312543605E-8</v>
          </cell>
          <cell r="J94">
            <v>4.61741920531629E-8</v>
          </cell>
          <cell r="K94">
            <v>0.111778095919116</v>
          </cell>
          <cell r="L94">
            <v>0.12433690157494</v>
          </cell>
          <cell r="M94">
            <v>2.0174244121421701E-7</v>
          </cell>
          <cell r="N94">
            <v>1.8650427176709701E-7</v>
          </cell>
          <cell r="O94">
            <v>7.5822650585169502E-7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2.7551479507709999E-2</v>
          </cell>
          <cell r="E95">
            <v>5.51029252945218E-2</v>
          </cell>
          <cell r="F95">
            <v>5.5103027072506298E-2</v>
          </cell>
          <cell r="G95">
            <v>5.5103193348441E-2</v>
          </cell>
          <cell r="H95">
            <v>5.5103294773445E-2</v>
          </cell>
          <cell r="I95">
            <v>5.5103391170595303E-2</v>
          </cell>
          <cell r="J95">
            <v>5.5103437344787398E-2</v>
          </cell>
          <cell r="K95">
            <v>0.139783564066319</v>
          </cell>
          <cell r="L95">
            <v>0.236115394049739</v>
          </cell>
          <cell r="M95">
            <v>0.236115443232843</v>
          </cell>
          <cell r="N95">
            <v>0.236115531185732</v>
          </cell>
          <cell r="O95">
            <v>0.23611619014146601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4.6280238769841313</v>
          </cell>
          <cell r="E96">
            <v>3.727939153154038</v>
          </cell>
          <cell r="F96">
            <v>4.1940788890148442</v>
          </cell>
          <cell r="G96">
            <v>2.9913059315400941</v>
          </cell>
          <cell r="H96">
            <v>1.955706754566652</v>
          </cell>
          <cell r="I96">
            <v>2.1118297841629414</v>
          </cell>
          <cell r="J96">
            <v>1.6107917213028866</v>
          </cell>
          <cell r="K96">
            <v>1.2477876837938111</v>
          </cell>
          <cell r="L96">
            <v>0.34611657166779541</v>
          </cell>
          <cell r="M96">
            <v>0.32460061117474998</v>
          </cell>
          <cell r="N96">
            <v>0.31821937810512263</v>
          </cell>
          <cell r="O96">
            <v>0.25390461892361416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4.8716040810359216</v>
          </cell>
          <cell r="E97">
            <v>3.924146477004252</v>
          </cell>
          <cell r="F97">
            <v>4.4148198831735153</v>
          </cell>
          <cell r="G97">
            <v>3.1487430858316729</v>
          </cell>
          <cell r="H97">
            <v>2.0586386890175281</v>
          </cell>
          <cell r="I97">
            <v>2.2229787201715174</v>
          </cell>
          <cell r="J97">
            <v>1.6955702329504063</v>
          </cell>
          <cell r="K97">
            <v>1.3134607197829602</v>
          </cell>
          <cell r="L97">
            <v>0.36433323333452128</v>
          </cell>
          <cell r="M97">
            <v>0.34168485386815783</v>
          </cell>
          <cell r="N97">
            <v>0.33496776642644494</v>
          </cell>
          <cell r="O97">
            <v>0.26726801991959381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2.3062997299982699E-6</v>
          </cell>
          <cell r="E98">
            <v>4.0180559706628099E-6</v>
          </cell>
          <cell r="F98">
            <v>5.9382220189460598E-6</v>
          </cell>
          <cell r="G98">
            <v>7.0321269952477696E-6</v>
          </cell>
          <cell r="H98">
            <v>7.1114672446437793E-2</v>
          </cell>
          <cell r="I98">
            <v>8.5775688138044398E-2</v>
          </cell>
          <cell r="J98">
            <v>4.2679918406213703E-6</v>
          </cell>
          <cell r="K98">
            <v>1.5028970056926799E-2</v>
          </cell>
          <cell r="L98">
            <v>2.0491586208062499E-3</v>
          </cell>
          <cell r="M98">
            <v>9.9004758343214597E-3</v>
          </cell>
          <cell r="N98">
            <v>1.244510135049E-2</v>
          </cell>
          <cell r="O98">
            <v>9.6884471785876306E-5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0.32680345024806895</v>
          </cell>
          <cell r="E99">
            <v>0.32680650438792258</v>
          </cell>
          <cell r="F99">
            <v>0.32681076251411362</v>
          </cell>
          <cell r="G99">
            <v>0.32681405986828022</v>
          </cell>
          <cell r="H99">
            <v>0.15587588159760005</v>
          </cell>
          <cell r="I99">
            <v>0.15689521254949529</v>
          </cell>
          <cell r="J99">
            <v>0.15688880900279509</v>
          </cell>
          <cell r="K99">
            <v>0.10080512616884812</v>
          </cell>
          <cell r="L99">
            <v>3.0257545755294955E-2</v>
          </cell>
          <cell r="M99">
            <v>2.6974130277998384E-2</v>
          </cell>
          <cell r="N99">
            <v>2.6400827946674383E-2</v>
          </cell>
          <cell r="O99">
            <v>2.2437593440411727E-2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2.553255863684985E-3</v>
          </cell>
          <cell r="F100">
            <v>2.9118593915623988E-2</v>
          </cell>
          <cell r="G100">
            <v>0.74520259308704606</v>
          </cell>
          <cell r="H100">
            <v>0.74651919368922415</v>
          </cell>
          <cell r="I100">
            <v>0.74794224736568382</v>
          </cell>
          <cell r="J100">
            <v>0.74842964432784664</v>
          </cell>
          <cell r="K100">
            <v>0.72973602896753853</v>
          </cell>
          <cell r="L100">
            <v>0.74020353828229879</v>
          </cell>
          <cell r="M100">
            <v>0.74699383856873081</v>
          </cell>
          <cell r="N100">
            <v>0.49903571844014349</v>
          </cell>
          <cell r="O100">
            <v>6.6368783012824659E-2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2.553255863684985E-3</v>
          </cell>
          <cell r="F101">
            <v>2.9118593915623988E-2</v>
          </cell>
          <cell r="G101">
            <v>0.74520259308704606</v>
          </cell>
          <cell r="H101">
            <v>0.74651919368922415</v>
          </cell>
          <cell r="I101">
            <v>0.74794224736568382</v>
          </cell>
          <cell r="J101">
            <v>0.74842964432784664</v>
          </cell>
          <cell r="K101">
            <v>0.72973602896753853</v>
          </cell>
          <cell r="L101">
            <v>0.74020353828229879</v>
          </cell>
          <cell r="M101">
            <v>0.74699383856873081</v>
          </cell>
          <cell r="N101">
            <v>0.49903571844014349</v>
          </cell>
          <cell r="O101">
            <v>6.6368783012824659E-2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2.5790463269545322E-3</v>
          </cell>
          <cell r="F102">
            <v>2.9412721126892943E-2</v>
          </cell>
          <cell r="G102">
            <v>0.75272989200711693</v>
          </cell>
          <cell r="H102">
            <v>0.75405979160527781</v>
          </cell>
          <cell r="I102">
            <v>0.75549721956129712</v>
          </cell>
          <cell r="J102">
            <v>0.7559895397250973</v>
          </cell>
          <cell r="K102">
            <v>0.73710709996721135</v>
          </cell>
          <cell r="L102">
            <v>0.74768034169929154</v>
          </cell>
          <cell r="M102">
            <v>0.7545392308775063</v>
          </cell>
          <cell r="N102">
            <v>0.50407648327287247</v>
          </cell>
          <cell r="O102">
            <v>6.7039174760428935E-2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3.14938907276412E-4</v>
          </cell>
          <cell r="F103">
            <v>2.4472781831157602E-3</v>
          </cell>
          <cell r="G103">
            <v>5.6389718961237498E-2</v>
          </cell>
          <cell r="H103">
            <v>2.4713327934048498E-2</v>
          </cell>
          <cell r="I103">
            <v>3.3026611674019601E-2</v>
          </cell>
          <cell r="J103">
            <v>2.9143775290637199E-2</v>
          </cell>
          <cell r="K103">
            <v>3.3048101504074799E-2</v>
          </cell>
          <cell r="L103">
            <v>3.25664354088675E-2</v>
          </cell>
          <cell r="M103">
            <v>2.8364181274705001E-2</v>
          </cell>
          <cell r="N103">
            <v>2.06769897244607E-2</v>
          </cell>
          <cell r="O103">
            <v>3.44411451577834E-3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3.14938907276412E-4</v>
          </cell>
          <cell r="F104">
            <v>2.638588658974378E-3</v>
          </cell>
          <cell r="G104">
            <v>5.8117409167878706E-2</v>
          </cell>
          <cell r="H104">
            <v>5.9062199579266408E-2</v>
          </cell>
          <cell r="I104">
            <v>6.1204744466691906E-2</v>
          </cell>
          <cell r="J104">
            <v>6.0187535240252804E-2</v>
          </cell>
          <cell r="K104">
            <v>6.2522918641783692E-2</v>
          </cell>
          <cell r="L104">
            <v>6.36919545677396E-2</v>
          </cell>
          <cell r="M104">
            <v>6.281542449930691E-2</v>
          </cell>
          <cell r="N104">
            <v>4.4577894423279404E-2</v>
          </cell>
          <cell r="O104">
            <v>7.6979428683871948E-3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0.60725261768235461</v>
          </cell>
          <cell r="E105">
            <v>1.2153890235316387</v>
          </cell>
          <cell r="F105">
            <v>1.2151868710397546</v>
          </cell>
          <cell r="G105">
            <v>1.2152891104472956</v>
          </cell>
          <cell r="H105">
            <v>1.2152520677520329</v>
          </cell>
          <cell r="I105">
            <v>1.2152757228666842</v>
          </cell>
          <cell r="J105">
            <v>1.2152412365444145</v>
          </cell>
          <cell r="K105">
            <v>0.61794155195903944</v>
          </cell>
          <cell r="L105">
            <v>2.1731119113113519E-2</v>
          </cell>
          <cell r="M105">
            <v>2.1731807462568666E-2</v>
          </cell>
          <cell r="N105">
            <v>2.1733466896120705E-2</v>
          </cell>
          <cell r="O105">
            <v>2.1743108438230539E-2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0.60725261768235461</v>
          </cell>
          <cell r="E106">
            <v>1.2153890235316387</v>
          </cell>
          <cell r="F106">
            <v>1.2151868710397546</v>
          </cell>
          <cell r="G106">
            <v>1.2152891104472956</v>
          </cell>
          <cell r="H106">
            <v>1.2152520677520329</v>
          </cell>
          <cell r="I106">
            <v>1.2152757228666842</v>
          </cell>
          <cell r="J106">
            <v>1.2152412365444145</v>
          </cell>
          <cell r="K106">
            <v>0.61794155195903944</v>
          </cell>
          <cell r="L106">
            <v>2.1731119113113519E-2</v>
          </cell>
          <cell r="M106">
            <v>2.1731807462568666E-2</v>
          </cell>
          <cell r="N106">
            <v>2.1733466896120705E-2</v>
          </cell>
          <cell r="O106">
            <v>2.1743108438230539E-2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4.2912011183362297E-2</v>
          </cell>
          <cell r="E107">
            <v>4.2911974284011001E-2</v>
          </cell>
          <cell r="F107">
            <v>1.90649513127488E-7</v>
          </cell>
          <cell r="G107">
            <v>1.01166201169772E-7</v>
          </cell>
          <cell r="H107">
            <v>9.0879684229417506E-8</v>
          </cell>
          <cell r="I107">
            <v>8.8031335557154702E-8</v>
          </cell>
          <cell r="J107">
            <v>4.3812770045625102E-8</v>
          </cell>
          <cell r="K107">
            <v>2.7401914692343699E-5</v>
          </cell>
          <cell r="L107">
            <v>1.50746588647506E-3</v>
          </cell>
          <cell r="M107">
            <v>2.0526965193562999E-7</v>
          </cell>
          <cell r="N107">
            <v>1.9795536504619001E-7</v>
          </cell>
          <cell r="O107">
            <v>7.8880768779944103E-7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4.2912011183362297E-2</v>
          </cell>
          <cell r="E108">
            <v>8.5823985467373298E-2</v>
          </cell>
          <cell r="F108">
            <v>8.5824176116886502E-2</v>
          </cell>
          <cell r="G108">
            <v>8.5824277283087599E-2</v>
          </cell>
          <cell r="H108">
            <v>8.5824368162771794E-2</v>
          </cell>
          <cell r="I108">
            <v>8.5824456194107404E-2</v>
          </cell>
          <cell r="J108">
            <v>8.5824500006877497E-2</v>
          </cell>
          <cell r="K108">
            <v>4.3646237544573398E-2</v>
          </cell>
          <cell r="L108">
            <v>1.53522242159908E-3</v>
          </cell>
          <cell r="M108">
            <v>1.53529579460917E-3</v>
          </cell>
          <cell r="N108">
            <v>1.53540518577152E-3</v>
          </cell>
          <cell r="O108">
            <v>1.53610364664223E-3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3.9428801180706012E-3</v>
          </cell>
          <cell r="E109">
            <v>1.7725246977873373E-2</v>
          </cell>
          <cell r="F109">
            <v>1.0277911374107484E-2</v>
          </cell>
          <cell r="G109">
            <v>7.594582133797002E-3</v>
          </cell>
          <cell r="H109">
            <v>2.424113199868513E-2</v>
          </cell>
          <cell r="I109">
            <v>0.19058350947992925</v>
          </cell>
          <cell r="J109">
            <v>8.3543932202293746E-3</v>
          </cell>
          <cell r="K109">
            <v>0.1797978729634773</v>
          </cell>
          <cell r="L109">
            <v>0.10776763154160088</v>
          </cell>
          <cell r="M109">
            <v>8.5288133911461325E-2</v>
          </cell>
          <cell r="N109">
            <v>4.0719248014448435E-2</v>
          </cell>
          <cell r="O109">
            <v>8.8288849970480313E-3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/>
          <cell r="E110"/>
          <cell r="F110"/>
          <cell r="G110">
            <v>2.91641583234225E-6</v>
          </cell>
          <cell r="H110">
            <v>1.3234314801478535E-3</v>
          </cell>
          <cell r="I110">
            <v>1.8165166434607823E-3</v>
          </cell>
          <cell r="J110">
            <v>1.0400325875310557E-3</v>
          </cell>
          <cell r="K110">
            <v>5.2450462303915363E-3</v>
          </cell>
          <cell r="L110">
            <v>3.7069446998404818E-3</v>
          </cell>
          <cell r="N110">
            <v>2.9264812187449981E-3</v>
          </cell>
          <cell r="O110">
            <v>4.2704292637052595E-4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/>
          <cell r="E111"/>
          <cell r="F111"/>
          <cell r="G111">
            <v>9.0701708866303241E-4</v>
          </cell>
          <cell r="H111">
            <v>1.6930149100677432E-3</v>
          </cell>
          <cell r="I111">
            <v>2.3662036305295386E-3</v>
          </cell>
          <cell r="J111">
            <v>3.7670737537866012E-4</v>
          </cell>
          <cell r="K111">
            <v>6.2433560528878228E-3</v>
          </cell>
          <cell r="L111">
            <v>4.6399636585212943E-3</v>
          </cell>
          <cell r="M111">
            <v>5.5507826511454958E-3</v>
          </cell>
          <cell r="N111">
            <v>2.5163182272873526E-3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/>
          <cell r="E112"/>
          <cell r="F112"/>
          <cell r="G112">
            <v>3.0106961186325879E-4</v>
          </cell>
          <cell r="H112">
            <v>8.8475769001640031E-5</v>
          </cell>
          <cell r="I112">
            <v>4.649569531751434E-4</v>
          </cell>
          <cell r="J112">
            <v>3.7496050717788224E-4</v>
          </cell>
          <cell r="K112">
            <v>9.7661790871561636E-4</v>
          </cell>
          <cell r="L112">
            <v>4.8600808430557268E-4</v>
          </cell>
          <cell r="M112">
            <v>1.0892057938159309E-3</v>
          </cell>
          <cell r="N112">
            <v>2.9581300129190356E-4</v>
          </cell>
          <cell r="O112">
            <v>7.696801409961324E-5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/>
          <cell r="E113"/>
          <cell r="F113"/>
          <cell r="G113">
            <v>2.053107068087161E-4</v>
          </cell>
          <cell r="H113">
            <v>2.0133708975407179E-5</v>
          </cell>
          <cell r="I113"/>
          <cell r="J113">
            <v>5.4787307076143224E-4</v>
          </cell>
          <cell r="K113">
            <v>1.0229254146845697E-3</v>
          </cell>
          <cell r="L113">
            <v>6.46337988016315E-4</v>
          </cell>
          <cell r="M113">
            <v>1.039120529691695E-3</v>
          </cell>
          <cell r="N113">
            <v>1.5666688899009158E-3</v>
          </cell>
          <cell r="O113">
            <v>2.7367835978576948E-3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2.1841267790417987E-3</v>
          </cell>
          <cell r="E114">
            <v>1.549464164609528E-2</v>
          </cell>
          <cell r="F114">
            <v>4.5503830400024864E-3</v>
          </cell>
          <cell r="G114"/>
          <cell r="H114">
            <v>4.3787957896563997E-3</v>
          </cell>
          <cell r="I114">
            <v>0.13156456984730103</v>
          </cell>
          <cell r="J114">
            <v>3.8512809602620404E-3</v>
          </cell>
          <cell r="K114">
            <v>7.2417902277643165E-2</v>
          </cell>
          <cell r="L114">
            <v>4.1622952190585337E-2</v>
          </cell>
          <cell r="N114">
            <v>2.0349345726563054E-2</v>
          </cell>
          <cell r="O114">
            <v>1.8016296399905882E-3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/>
          <cell r="E115">
            <v>1.4339823083962095E-4</v>
          </cell>
          <cell r="F115">
            <v>4.501136929073662E-3</v>
          </cell>
          <cell r="G115">
            <v>5.1661336343723123E-3</v>
          </cell>
          <cell r="H115">
            <v>1.547942751555526E-2</v>
          </cell>
          <cell r="I115">
            <v>5.2875961074882523E-2</v>
          </cell>
          <cell r="J115">
            <v>1.5221011145836541E-3</v>
          </cell>
          <cell r="K115">
            <v>8.9876345878529607E-2</v>
          </cell>
          <cell r="L115">
            <v>5.4930359508686112E-2</v>
          </cell>
          <cell r="M115">
            <v>7.3713033518144996E-2</v>
          </cell>
          <cell r="N115">
            <v>1.1326061900536737E-2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1.7564573667285469E-3</v>
          </cell>
          <cell r="E116">
            <v>1.9349386723190828E-3</v>
          </cell>
          <cell r="F116">
            <v>5.9379808438876885E-4</v>
          </cell>
          <cell r="G116">
            <v>7.2107981969589667E-4</v>
          </cell>
          <cell r="H116">
            <v>6.5392157332182916E-4</v>
          </cell>
          <cell r="I116">
            <v>7.5217714218969787E-4</v>
          </cell>
          <cell r="J116">
            <v>2.8678310738033768E-4</v>
          </cell>
          <cell r="K116">
            <v>2.7437777777951215E-3</v>
          </cell>
          <cell r="L116">
            <v>8.2777974025363796E-4</v>
          </cell>
          <cell r="M116">
            <v>2.5885145126631191E-3</v>
          </cell>
          <cell r="N116">
            <v>3.1673912931419614E-4</v>
          </cell>
          <cell r="O116">
            <v>1.5031201172107137E-4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/>
          <cell r="E117">
            <v>1.5100751462271181E-4</v>
          </cell>
          <cell r="F117">
            <v>6.3121091518347262E-4</v>
          </cell>
          <cell r="G117">
            <v>2.9105485656143648E-4</v>
          </cell>
          <cell r="H117">
            <v>6.0393125195900785E-4</v>
          </cell>
          <cell r="I117">
            <v>7.4312418839057165E-4</v>
          </cell>
          <cell r="J117">
            <v>3.5465449715431244E-4</v>
          </cell>
          <cell r="K117">
            <v>1.2719014228298416E-3</v>
          </cell>
          <cell r="L117">
            <v>9.072856713920397E-4</v>
          </cell>
          <cell r="M117">
            <v>1.3074769060001463E-3</v>
          </cell>
          <cell r="N117">
            <v>1.4218199208092838E-3</v>
          </cell>
          <cell r="O117">
            <v>3.6361488070085417E-3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4.972354786242676E-3</v>
          </cell>
          <cell r="H118">
            <v>6.9874811041133649E-3</v>
          </cell>
          <cell r="I118">
            <v>6.0518813452097898E-3</v>
          </cell>
          <cell r="J118">
            <v>5.4869594679308083E-3</v>
          </cell>
          <cell r="K118">
            <v>1.5043688580820051E-2</v>
          </cell>
          <cell r="L118">
            <v>1.5305207608304401E-2</v>
          </cell>
          <cell r="M118">
            <v>1.3928150818973474E-2</v>
          </cell>
          <cell r="N118">
            <v>1.5298476029397776E-2</v>
          </cell>
          <cell r="O118">
            <v>3.5372073695542926E-2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5.0225805921643215E-3</v>
          </cell>
          <cell r="H119">
            <v>7.0580617213266382E-3</v>
          </cell>
          <cell r="I119">
            <v>6.1130114598078635E-3</v>
          </cell>
          <cell r="J119">
            <v>5.5423833009402108E-3</v>
          </cell>
          <cell r="K119">
            <v>1.5195645031131362E-2</v>
          </cell>
          <cell r="L119">
            <v>1.545980566495395E-2</v>
          </cell>
          <cell r="M119">
            <v>1.4068839211084322E-2</v>
          </cell>
          <cell r="N119">
            <v>1.5453006090300776E-2</v>
          </cell>
          <cell r="O119">
            <v>3.57293673692353E-2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4.972354786242676E-3</v>
          </cell>
          <cell r="H120">
            <v>6.9874811041133649E-3</v>
          </cell>
          <cell r="I120">
            <v>6.0518813452097898E-3</v>
          </cell>
          <cell r="J120">
            <v>5.4869594679308083E-3</v>
          </cell>
          <cell r="K120">
            <v>1.5043688580820051E-2</v>
          </cell>
          <cell r="L120">
            <v>1.5305207608304401E-2</v>
          </cell>
          <cell r="M120">
            <v>1.3928150818973474E-2</v>
          </cell>
          <cell r="N120">
            <v>1.5298476029397776E-2</v>
          </cell>
          <cell r="O120">
            <v>3.5372073695542926E-2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4.8256756989281397E-4</v>
          </cell>
          <cell r="H121">
            <v>5.3796742095845904E-4</v>
          </cell>
          <cell r="I121">
            <v>4.7918395163639002E-4</v>
          </cell>
          <cell r="J121">
            <v>4.0420252493333599E-4</v>
          </cell>
          <cell r="K121">
            <v>1.37328599476735E-3</v>
          </cell>
          <cell r="L121">
            <v>1.0994671800595001E-3</v>
          </cell>
          <cell r="M121">
            <v>9.9719323795735494E-4</v>
          </cell>
          <cell r="N121">
            <v>1.1085446114534399E-3</v>
          </cell>
          <cell r="O121">
            <v>2.7134411552938399E-3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4.8256756989281397E-4</v>
          </cell>
          <cell r="H122">
            <v>7.1168945425460599E-4</v>
          </cell>
          <cell r="I122">
            <v>6.5841035747827594E-4</v>
          </cell>
          <cell r="J122">
            <v>6.3667371754537699E-4</v>
          </cell>
          <cell r="K122">
            <v>1.6940373278425689E-3</v>
          </cell>
          <cell r="L122">
            <v>1.6752686433939398E-3</v>
          </cell>
          <cell r="M122">
            <v>1.5910894598966099E-3</v>
          </cell>
          <cell r="N122">
            <v>1.6778312763039498E-3</v>
          </cell>
          <cell r="O122">
            <v>3.4422296832956395E-3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/>
          <cell r="E123"/>
          <cell r="F123"/>
          <cell r="G123">
            <v>5.0254970079966644E-3</v>
          </cell>
          <cell r="H123">
            <v>8.3814932014744953E-3</v>
          </cell>
          <cell r="I123">
            <v>7.9295281032686488E-3</v>
          </cell>
          <cell r="J123">
            <v>6.5824158884712691E-3</v>
          </cell>
          <cell r="K123">
            <v>2.0440691261522891E-2</v>
          </cell>
          <cell r="L123">
            <v>1.916675036479442E-2</v>
          </cell>
          <cell r="M123">
            <v>1.4068839211084322E-2</v>
          </cell>
          <cell r="N123">
            <v>1.8379487309045765E-2</v>
          </cell>
          <cell r="O123">
            <v>3.6156410295605811E-2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/>
          <cell r="E124"/>
          <cell r="F124"/>
          <cell r="G124">
            <v>8.5707567753742656E-4</v>
          </cell>
          <cell r="H124">
            <v>2.3520074117443587E-4</v>
          </cell>
          <cell r="I124">
            <v>1.6740928192303674E-4</v>
          </cell>
          <cell r="J124">
            <v>9.3962581896204535E-4</v>
          </cell>
          <cell r="K124">
            <v>3.9681227562244465E-4</v>
          </cell>
          <cell r="L124">
            <v>2.349792763445433E-3</v>
          </cell>
          <cell r="M124">
            <v>4.959174588029064E-3</v>
          </cell>
          <cell r="N124">
            <v>2.4905344867753145E-3</v>
          </cell>
          <cell r="O124">
            <v>5.3360055602704503E-3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/>
          <cell r="F125"/>
          <cell r="G125">
            <v>4.4045383949518186E-6</v>
          </cell>
          <cell r="H125">
            <v>9.4088115360766429E-6</v>
          </cell>
          <cell r="I125">
            <v>1.232958685963473E-5</v>
          </cell>
          <cell r="J125">
            <v>1.3822706885506219E-5</v>
          </cell>
          <cell r="K125">
            <v>4.1504536710182022E-5</v>
          </cell>
          <cell r="L125">
            <v>4.5746346699737006E-5</v>
          </cell>
          <cell r="M125">
            <v>4.9856586636821333E-5</v>
          </cell>
          <cell r="N125">
            <v>6.0283221840440649E-5</v>
          </cell>
          <cell r="O125">
            <v>1.2979676127244794E-4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/>
          <cell r="E126"/>
          <cell r="F126"/>
          <cell r="G126">
            <v>5.8876171702515641E-3</v>
          </cell>
          <cell r="H126">
            <v>8.6261027541849958E-3</v>
          </cell>
          <cell r="I126">
            <v>8.1092669720513252E-3</v>
          </cell>
          <cell r="J126">
            <v>7.5358644143188169E-3</v>
          </cell>
          <cell r="K126">
            <v>2.0879008073855513E-2</v>
          </cell>
          <cell r="L126">
            <v>2.156228947493961E-2</v>
          </cell>
          <cell r="M126">
            <v>1.9077870385750206E-2</v>
          </cell>
          <cell r="N126">
            <v>2.0930305017661535E-2</v>
          </cell>
          <cell r="O126">
            <v>4.1622212617148678E-2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1.8613782857439247</v>
          </cell>
          <cell r="E127">
            <v>3.5037939498693915</v>
          </cell>
          <cell r="F127">
            <v>3.5037463088730378</v>
          </cell>
          <cell r="G127">
            <v>2.72301345960518</v>
          </cell>
          <cell r="H127">
            <v>3.2749944409939311</v>
          </cell>
          <cell r="I127">
            <v>3.1105159650030219</v>
          </cell>
          <cell r="J127">
            <v>2.4295694162104011</v>
          </cell>
          <cell r="K127">
            <v>2.7492051446245429</v>
          </cell>
          <cell r="L127">
            <v>2.5649360802277008</v>
          </cell>
          <cell r="M127">
            <v>2.3759585085728134</v>
          </cell>
          <cell r="N127">
            <v>2.3266527941466806</v>
          </cell>
          <cell r="O127">
            <v>1.9403163254094316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1.8613782857439247</v>
          </cell>
          <cell r="E128">
            <v>3.5037939498693915</v>
          </cell>
          <cell r="F128">
            <v>3.5037463088730378</v>
          </cell>
          <cell r="G128">
            <v>2.72301345960518</v>
          </cell>
          <cell r="H128">
            <v>3.2749944409939311</v>
          </cell>
          <cell r="I128">
            <v>3.1105159650030219</v>
          </cell>
          <cell r="J128">
            <v>2.4295694162104011</v>
          </cell>
          <cell r="K128">
            <v>2.7492051446245429</v>
          </cell>
          <cell r="L128">
            <v>2.5649360802277008</v>
          </cell>
          <cell r="M128">
            <v>2.3759585085728134</v>
          </cell>
          <cell r="N128">
            <v>2.3266527941466806</v>
          </cell>
          <cell r="O128">
            <v>1.9403163254094316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1.8801800866100244</v>
          </cell>
          <cell r="E129">
            <v>3.5391858079488796</v>
          </cell>
          <cell r="F129">
            <v>3.5391376857303398</v>
          </cell>
          <cell r="G129">
            <v>2.7505186460658408</v>
          </cell>
          <cell r="H129">
            <v>3.3080751929231633</v>
          </cell>
          <cell r="I129">
            <v>3.1419353181848702</v>
          </cell>
          <cell r="J129">
            <v>2.4541105214246466</v>
          </cell>
          <cell r="K129">
            <v>2.7769748935601459</v>
          </cell>
          <cell r="L129">
            <v>2.5908445254825261</v>
          </cell>
          <cell r="M129">
            <v>2.3999580894674888</v>
          </cell>
          <cell r="N129">
            <v>2.3501543375218978</v>
          </cell>
          <cell r="O129">
            <v>1.9599154802115464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3.1962906220998701E-8</v>
          </cell>
          <cell r="F130">
            <v>3.5199758408202799E-8</v>
          </cell>
          <cell r="G130">
            <v>3.83989170336483E-8</v>
          </cell>
          <cell r="H130">
            <v>5.30650249035173E-8</v>
          </cell>
          <cell r="I130">
            <v>5.8429942842077503E-8</v>
          </cell>
          <cell r="J130">
            <v>6.9545800911018301E-8</v>
          </cell>
          <cell r="K130">
            <v>9.8809262601680595E-8</v>
          </cell>
          <cell r="L130">
            <v>1.27837785555269E-7</v>
          </cell>
          <cell r="M130">
            <v>2.35319194725345E-7</v>
          </cell>
          <cell r="N130">
            <v>3.7011006712366999E-7</v>
          </cell>
          <cell r="O130">
            <v>1.2136738961862499E-6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0.31204629990441823</v>
          </cell>
          <cell r="F131">
            <v>0.31204633510417668</v>
          </cell>
          <cell r="G131">
            <v>0.31204637350309367</v>
          </cell>
          <cell r="H131">
            <v>0.3120464265681186</v>
          </cell>
          <cell r="I131">
            <v>0.31204648499806142</v>
          </cell>
          <cell r="J131">
            <v>0.31204655454386232</v>
          </cell>
          <cell r="K131">
            <v>0.31204665335312493</v>
          </cell>
          <cell r="L131">
            <v>0.3120467811909105</v>
          </cell>
          <cell r="M131">
            <v>0.31204701651010525</v>
          </cell>
          <cell r="N131">
            <v>0.31204738662017234</v>
          </cell>
          <cell r="O131">
            <v>0.31204860029406856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0.46996721478340003</v>
          </cell>
          <cell r="E132">
            <v>0.95859887247356312</v>
          </cell>
          <cell r="F132">
            <v>0.95841807765179954</v>
          </cell>
          <cell r="G132">
            <v>0.95850493879754362</v>
          </cell>
          <cell r="H132">
            <v>0.95847287200952258</v>
          </cell>
          <cell r="I132">
            <v>0.95849246607833283</v>
          </cell>
          <cell r="J132">
            <v>0.95846212311163514</v>
          </cell>
          <cell r="K132">
            <v>0.49007230689330222</v>
          </cell>
          <cell r="L132">
            <v>1.1711924183320523E-3</v>
          </cell>
          <cell r="M132">
            <v>1.1742941414130549E-3</v>
          </cell>
          <cell r="N132">
            <v>1.1777074034730983E-3</v>
          </cell>
          <cell r="O132">
            <v>1.2075545425893012E-3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0.46996721478340003</v>
          </cell>
          <cell r="E133">
            <v>0.95859887247356312</v>
          </cell>
          <cell r="F133">
            <v>0.95841807765179954</v>
          </cell>
          <cell r="G133">
            <v>0.95850493879754362</v>
          </cell>
          <cell r="H133">
            <v>0.95847287200952258</v>
          </cell>
          <cell r="I133">
            <v>0.95849246607833283</v>
          </cell>
          <cell r="J133">
            <v>0.95846212311163514</v>
          </cell>
          <cell r="K133">
            <v>0.49007230689330222</v>
          </cell>
          <cell r="L133">
            <v>1.1711924183320523E-3</v>
          </cell>
          <cell r="M133">
            <v>1.1742941414130549E-3</v>
          </cell>
          <cell r="N133">
            <v>1.1777074034730983E-3</v>
          </cell>
          <cell r="O133">
            <v>1.2075545425893012E-3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3.3209792841460903E-2</v>
          </cell>
          <cell r="E134">
            <v>3.4481288144609802E-2</v>
          </cell>
          <cell r="F134">
            <v>3.8327836222755098E-8</v>
          </cell>
          <cell r="G134">
            <v>4.4972890991650197E-8</v>
          </cell>
          <cell r="H134">
            <v>4.8515382304488701E-8</v>
          </cell>
          <cell r="I134">
            <v>5.1369300043204402E-8</v>
          </cell>
          <cell r="J134">
            <v>2.9904845229257503E-8</v>
          </cell>
          <cell r="K134">
            <v>8.9397324897552401E-7</v>
          </cell>
          <cell r="L134">
            <v>8.1638073955397396E-5</v>
          </cell>
          <cell r="M134">
            <v>2.66584376114917E-7</v>
          </cell>
          <cell r="N134">
            <v>2.8990157426550397E-7</v>
          </cell>
          <cell r="O134">
            <v>2.16785483328233E-6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3.3209792841460903E-2</v>
          </cell>
          <cell r="E135">
            <v>6.7691080986070698E-2</v>
          </cell>
          <cell r="F135">
            <v>6.7691119313906895E-2</v>
          </cell>
          <cell r="G135">
            <v>6.7691164286797903E-2</v>
          </cell>
          <cell r="H135">
            <v>6.7691212802180198E-2</v>
          </cell>
          <cell r="I135">
            <v>6.7691264171480303E-2</v>
          </cell>
          <cell r="J135">
            <v>6.7691294076325501E-2</v>
          </cell>
          <cell r="K135">
            <v>3.4615620422936297E-2</v>
          </cell>
          <cell r="L135">
            <v>8.27063780673434E-5</v>
          </cell>
          <cell r="M135">
            <v>8.2928421108064803E-5</v>
          </cell>
          <cell r="N135">
            <v>8.3170358575479101E-5</v>
          </cell>
          <cell r="O135">
            <v>8.5286292833264998E-5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55.765912548977937</v>
          </cell>
          <cell r="E136">
            <v>55.012614842584256</v>
          </cell>
          <cell r="F136">
            <v>55.292092569776749</v>
          </cell>
          <cell r="G136">
            <v>56.526643019368471</v>
          </cell>
          <cell r="H136">
            <v>60.334541365652285</v>
          </cell>
          <cell r="I136">
            <v>62.512623849811618</v>
          </cell>
          <cell r="J136">
            <v>62.526347759196284</v>
          </cell>
          <cell r="K136">
            <v>63.387514899603168</v>
          </cell>
          <cell r="L136">
            <v>66.320616130172397</v>
          </cell>
          <cell r="M136">
            <v>71.305363555291663</v>
          </cell>
          <cell r="N136">
            <v>74.733423506124552</v>
          </cell>
          <cell r="O136">
            <v>82.610579129065016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21.425436663735297</v>
          </cell>
          <cell r="E137">
            <v>14.80200007167657</v>
          </cell>
          <cell r="F137">
            <v>14.617801819583228</v>
          </cell>
          <cell r="G137">
            <v>14.142854934245515</v>
          </cell>
          <cell r="H137">
            <v>15.046722399345725</v>
          </cell>
          <cell r="I137">
            <v>15.448190376462193</v>
          </cell>
          <cell r="J137">
            <v>15.049933217319117</v>
          </cell>
          <cell r="K137">
            <v>15.06881668809754</v>
          </cell>
          <cell r="L137">
            <v>15.715764240553117</v>
          </cell>
          <cell r="M137">
            <v>16.811494778560611</v>
          </cell>
          <cell r="N137">
            <v>17.567422029470933</v>
          </cell>
          <cell r="O137">
            <v>19.338473271861194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11.998017402986269</v>
          </cell>
          <cell r="E138">
            <v>12.944375195051151</v>
          </cell>
          <cell r="F138">
            <v>13.130366763162952</v>
          </cell>
          <cell r="G138">
            <v>14.209978363336422</v>
          </cell>
          <cell r="H138">
            <v>15.173915045097038</v>
          </cell>
          <cell r="I138">
            <v>15.99098277664228</v>
          </cell>
          <cell r="J138">
            <v>16.409659450784993</v>
          </cell>
          <cell r="K138">
            <v>16.906158262364347</v>
          </cell>
          <cell r="L138">
            <v>17.819858735175476</v>
          </cell>
          <cell r="M138">
            <v>19.38487721065172</v>
          </cell>
          <cell r="N138">
            <v>20.330187044942395</v>
          </cell>
          <cell r="O138">
            <v>22.621650474049574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10.968514014744981</v>
          </cell>
          <cell r="E139">
            <v>14.714712288935901</v>
          </cell>
          <cell r="F139">
            <v>15.026278603758282</v>
          </cell>
          <cell r="G139">
            <v>15.157543441075209</v>
          </cell>
          <cell r="H139">
            <v>16.210507477880117</v>
          </cell>
          <cell r="I139">
            <v>16.717251614878862</v>
          </cell>
          <cell r="J139">
            <v>16.623034814708351</v>
          </cell>
          <cell r="K139">
            <v>16.726964137839232</v>
          </cell>
          <cell r="L139">
            <v>17.246333367418305</v>
          </cell>
          <cell r="M139">
            <v>18.385582620166154</v>
          </cell>
          <cell r="N139">
            <v>19.261718774560009</v>
          </cell>
          <cell r="O139">
            <v>21.118127088011779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11.373936924287364</v>
          </cell>
          <cell r="E140">
            <v>12.551522166319433</v>
          </cell>
          <cell r="F140">
            <v>12.51763748084012</v>
          </cell>
          <cell r="G140">
            <v>13.016256061378288</v>
          </cell>
          <cell r="H140">
            <v>13.903387720694525</v>
          </cell>
          <cell r="I140">
            <v>14.356190688874932</v>
          </cell>
          <cell r="J140">
            <v>14.443711765949654</v>
          </cell>
          <cell r="K140">
            <v>14.685565110426943</v>
          </cell>
          <cell r="L140">
            <v>15.538648806023721</v>
          </cell>
          <cell r="M140">
            <v>16.723397152074455</v>
          </cell>
          <cell r="N140">
            <v>17.574083473938508</v>
          </cell>
          <cell r="O140">
            <v>19.532314633208497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5.5539026342763798</v>
          </cell>
          <cell r="E141">
            <v>6.0159383591988433</v>
          </cell>
          <cell r="F141">
            <v>6.0159399818543573</v>
          </cell>
          <cell r="G141">
            <v>6.0159417704098033</v>
          </cell>
          <cell r="H141">
            <v>6.0159428742225511</v>
          </cell>
          <cell r="I141">
            <v>6.0159465835735828</v>
          </cell>
          <cell r="J141">
            <v>6.0159532891063616</v>
          </cell>
          <cell r="K141">
            <v>6.1750454263612724</v>
          </cell>
          <cell r="L141">
            <v>8.9443223075777887</v>
          </cell>
          <cell r="M141">
            <v>8.944336243574563</v>
          </cell>
          <cell r="N141">
            <v>8.9443549940022162</v>
          </cell>
          <cell r="O141">
            <v>8.9443669528868988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5.5539026342763798</v>
          </cell>
          <cell r="E142">
            <v>6.0159383591988433</v>
          </cell>
          <cell r="F142">
            <v>6.0159399818543573</v>
          </cell>
          <cell r="G142">
            <v>6.0159417704098033</v>
          </cell>
          <cell r="H142">
            <v>6.0159428742225511</v>
          </cell>
          <cell r="I142">
            <v>6.0159465835735828</v>
          </cell>
          <cell r="J142">
            <v>6.0159532891063616</v>
          </cell>
          <cell r="K142">
            <v>6.1750454263612724</v>
          </cell>
          <cell r="L142">
            <v>8.9443223075777887</v>
          </cell>
          <cell r="M142">
            <v>8.944336243574563</v>
          </cell>
          <cell r="N142">
            <v>8.9443549940022162</v>
          </cell>
          <cell r="O142">
            <v>8.9443669528868988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5.6100026608852298</v>
          </cell>
          <cell r="E143">
            <v>6.0767054133321565</v>
          </cell>
          <cell r="F143">
            <v>6.0767070523781435</v>
          </cell>
          <cell r="G143">
            <v>6.076708858999794</v>
          </cell>
          <cell r="H143">
            <v>6.0767099739621644</v>
          </cell>
          <cell r="I143">
            <v>6.0767137207813953</v>
          </cell>
          <cell r="J143">
            <v>6.0767204940468291</v>
          </cell>
          <cell r="K143">
            <v>6.2374196225871437</v>
          </cell>
          <cell r="L143">
            <v>9.0346689975533234</v>
          </cell>
          <cell r="M143">
            <v>9.0346830743177371</v>
          </cell>
          <cell r="N143">
            <v>9.0347020141436545</v>
          </cell>
          <cell r="O143">
            <v>9.0347140938251442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2.68607980344788E-8</v>
          </cell>
          <cell r="E144">
            <v>4.9804164211233897E-8</v>
          </cell>
          <cell r="F144">
            <v>1.0080415555116E-7</v>
          </cell>
          <cell r="G144">
            <v>1.8582048739548799E-7</v>
          </cell>
          <cell r="H144">
            <v>0.55735686409096796</v>
          </cell>
          <cell r="I144">
            <v>0.21546113833539299</v>
          </cell>
          <cell r="J144">
            <v>1.96856855533959E-5</v>
          </cell>
          <cell r="K144">
            <v>0.55264204389889504</v>
          </cell>
          <cell r="L144">
            <v>0.26393380007674599</v>
          </cell>
          <cell r="M144">
            <v>3.3121748616595899E-2</v>
          </cell>
          <cell r="N144">
            <v>0.53842995913300795</v>
          </cell>
          <cell r="O144">
            <v>0.27814936254711897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0.84970027979100304</v>
          </cell>
          <cell r="E145">
            <v>0.84970032959516728</v>
          </cell>
          <cell r="F145">
            <v>0.84970043039932286</v>
          </cell>
          <cell r="G145">
            <v>0.84970061621981019</v>
          </cell>
          <cell r="H145">
            <v>0.77771378658074697</v>
          </cell>
          <cell r="I145">
            <v>0.77281817406364794</v>
          </cell>
          <cell r="J145">
            <v>0.772837688111914</v>
          </cell>
          <cell r="K145">
            <v>0.76812286791984197</v>
          </cell>
          <cell r="L145">
            <v>0.84969940393263999</v>
          </cell>
          <cell r="M145">
            <v>0.84969759259223698</v>
          </cell>
          <cell r="N145">
            <v>0.84969990154774599</v>
          </cell>
          <cell r="O145">
            <v>0.84970107029672304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/>
          <cell r="E146"/>
          <cell r="F146">
            <v>0.18701060986464177</v>
          </cell>
          <cell r="G146">
            <v>0.29065377051933927</v>
          </cell>
          <cell r="H146">
            <v>0.53750255949073522</v>
          </cell>
          <cell r="I146">
            <v>0.46674918743290306</v>
          </cell>
          <cell r="J146">
            <v>0.4474005742683278</v>
          </cell>
          <cell r="K146">
            <v>1.0549478366184333</v>
          </cell>
          <cell r="L146">
            <v>1.0290692961504702</v>
          </cell>
          <cell r="M146">
            <v>1.1178864896548617</v>
          </cell>
          <cell r="N146">
            <v>1.1852331213712304</v>
          </cell>
          <cell r="O146">
            <v>1.2904043614847109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/>
          <cell r="E147"/>
          <cell r="F147">
            <v>0.24136228346902144</v>
          </cell>
          <cell r="G147">
            <v>0.36337305277354748</v>
          </cell>
          <cell r="H147">
            <v>0.65158920852529589</v>
          </cell>
          <cell r="I147">
            <v>0.54918841325763823</v>
          </cell>
          <cell r="J147">
            <v>0.51139484590263773</v>
          </cell>
          <cell r="K147">
            <v>1.1722527863772743</v>
          </cell>
          <cell r="L147">
            <v>1.1434827934655929</v>
          </cell>
          <cell r="M147">
            <v>1.2421779441696537</v>
          </cell>
          <cell r="N147">
            <v>1.3170081890640333</v>
          </cell>
          <cell r="O147">
            <v>1.4338671317746203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1.6989370148435101E-3</v>
          </cell>
          <cell r="E148">
            <v>0.17941413204324699</v>
          </cell>
          <cell r="F148">
            <v>1.4668313478541901E-4</v>
          </cell>
          <cell r="G148">
            <v>1.3128597188842E-2</v>
          </cell>
          <cell r="H148">
            <v>0.10223438624355501</v>
          </cell>
          <cell r="I148">
            <v>0.11670364329907799</v>
          </cell>
          <cell r="J148">
            <v>2.5286700668572099E-2</v>
          </cell>
          <cell r="K148">
            <v>9.8377922967988099E-2</v>
          </cell>
          <cell r="L148">
            <v>9.0736888604578902E-2</v>
          </cell>
          <cell r="M148">
            <v>4.1751541854745798E-2</v>
          </cell>
          <cell r="N148">
            <v>0.110240493444663</v>
          </cell>
          <cell r="O148">
            <v>7.7508233592698594E-2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1.6989370148435101E-3</v>
          </cell>
          <cell r="E149">
            <v>0.18111227754133083</v>
          </cell>
          <cell r="F149">
            <v>0.18125715744501164</v>
          </cell>
          <cell r="G149">
            <v>0.19438245274976063</v>
          </cell>
          <cell r="H149">
            <v>0.20785645835399691</v>
          </cell>
          <cell r="I149">
            <v>0.22958841919890802</v>
          </cell>
          <cell r="J149">
            <v>0.24421625204698846</v>
          </cell>
          <cell r="K149">
            <v>0.24033991559366627</v>
          </cell>
          <cell r="L149">
            <v>0.22893008098537582</v>
          </cell>
          <cell r="M149">
            <v>0.23080941699484717</v>
          </cell>
          <cell r="N149">
            <v>0.23130777084672119</v>
          </cell>
          <cell r="O149">
            <v>0.229439248333111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0.45515911744431303</v>
          </cell>
          <cell r="E150">
            <v>1.7412882954199038</v>
          </cell>
          <cell r="F150">
            <v>2.0091978301739086</v>
          </cell>
          <cell r="G150">
            <v>2.2171713599192016</v>
          </cell>
          <cell r="H150">
            <v>2.2822284486961029</v>
          </cell>
          <cell r="I150">
            <v>2.3722068297140693</v>
          </cell>
          <cell r="J150">
            <v>2.5041202311642832</v>
          </cell>
          <cell r="K150">
            <v>2.5980703448463687</v>
          </cell>
          <cell r="L150">
            <v>2.5367102289422427</v>
          </cell>
          <cell r="M150">
            <v>2.5970329578531195</v>
          </cell>
          <cell r="N150">
            <v>2.6786478449848459</v>
          </cell>
          <cell r="O150">
            <v>2.7518262811934076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2.3844645683276533</v>
          </cell>
          <cell r="E151">
            <v>1.5531683744738387</v>
          </cell>
          <cell r="F151">
            <v>1.9255293149701054</v>
          </cell>
          <cell r="G151">
            <v>2.1916731499422824</v>
          </cell>
          <cell r="H151">
            <v>2.3512601519157328</v>
          </cell>
          <cell r="I151">
            <v>2.4976681292632827</v>
          </cell>
          <cell r="J151">
            <v>2.6142074063648733</v>
          </cell>
          <cell r="K151">
            <v>2.7803305008653276</v>
          </cell>
          <cell r="L151">
            <v>3.1166829994443441</v>
          </cell>
          <cell r="M151">
            <v>3.3427567613118447</v>
          </cell>
          <cell r="N151">
            <v>3.5639142592774702</v>
          </cell>
          <cell r="O151">
            <v>3.8024561007320195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3.2944551717191319</v>
          </cell>
          <cell r="F152">
            <v>3.9347271451440133</v>
          </cell>
          <cell r="G152">
            <v>4.4088445098614848</v>
          </cell>
          <cell r="H152">
            <v>4.6334886006118383</v>
          </cell>
          <cell r="I152">
            <v>4.8698749589773564</v>
          </cell>
          <cell r="J152">
            <v>5.11832763752916</v>
          </cell>
          <cell r="K152">
            <v>5.3784008457116945</v>
          </cell>
          <cell r="L152">
            <v>5.6533932283865909</v>
          </cell>
          <cell r="M152">
            <v>5.939789719164966</v>
          </cell>
          <cell r="N152">
            <v>6.2425621042623165</v>
          </cell>
          <cell r="O152">
            <v>6.5542823819254217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689.22684645033803</v>
          </cell>
          <cell r="E153">
            <v>659.57545005896895</v>
          </cell>
          <cell r="F153">
            <v>600.68211715586403</v>
          </cell>
          <cell r="G153">
            <v>535.34590284021601</v>
          </cell>
          <cell r="H153">
            <v>418.93319862906702</v>
          </cell>
          <cell r="I153">
            <v>259.01197380112501</v>
          </cell>
          <cell r="J153">
            <v>141.83725668615301</v>
          </cell>
          <cell r="K153">
            <v>26.388899779449499</v>
          </cell>
          <cell r="L153">
            <v>28.131448821648799</v>
          </cell>
          <cell r="M153">
            <v>27.579394863624099</v>
          </cell>
          <cell r="N153">
            <v>26.818084312887201</v>
          </cell>
          <cell r="O153">
            <v>26.5163436046751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9.1956031871480679</v>
          </cell>
          <cell r="E154">
            <v>8.7999968979210461</v>
          </cell>
          <cell r="F154">
            <v>8.0144383240413646</v>
          </cell>
          <cell r="G154">
            <v>7.143393262017808</v>
          </cell>
          <cell r="H154">
            <v>5.5903517946323742</v>
          </cell>
          <cell r="I154">
            <v>3.4566994783229181</v>
          </cell>
          <cell r="J154">
            <v>1.8933700518597638</v>
          </cell>
          <cell r="K154">
            <v>0.35307737579959625</v>
          </cell>
          <cell r="L154">
            <v>0.37632957292807212</v>
          </cell>
          <cell r="M154">
            <v>0.36904360043858936</v>
          </cell>
          <cell r="N154">
            <v>0.358907576428592</v>
          </cell>
          <cell r="O154">
            <v>0.35625212137859413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9.3517889613343055</v>
          </cell>
          <cell r="E155">
            <v>8.9494633657933349</v>
          </cell>
          <cell r="F155">
            <v>8.1503679396996418</v>
          </cell>
          <cell r="G155">
            <v>7.263852141658286</v>
          </cell>
          <cell r="H155">
            <v>5.6843039162695659</v>
          </cell>
          <cell r="I155">
            <v>3.514409413855156</v>
          </cell>
          <cell r="J155">
            <v>1.9245218003548641</v>
          </cell>
          <cell r="K155">
            <v>0.35805834164789058</v>
          </cell>
          <cell r="L155">
            <v>0.38170215497488125</v>
          </cell>
          <cell r="M155">
            <v>0.37421159923506242</v>
          </cell>
          <cell r="N155">
            <v>0.36388174101610882</v>
          </cell>
          <cell r="O155">
            <v>0.35978756587076155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1.9427190329774705E-4</v>
          </cell>
          <cell r="G156">
            <v>8.7162824240158464E-4</v>
          </cell>
          <cell r="H156">
            <v>9.9906375523429319E-4</v>
          </cell>
          <cell r="I156">
            <v>1.0015239732750762E-3</v>
          </cell>
          <cell r="J156">
            <v>1.0079959162774385E-3</v>
          </cell>
          <cell r="K156">
            <v>1.0160030752933713E-3</v>
          </cell>
          <cell r="L156">
            <v>1.0205238004212765E-3</v>
          </cell>
          <cell r="M156">
            <v>1.1002489506677111E-3</v>
          </cell>
          <cell r="N156">
            <v>1.1218661660689115E-3</v>
          </cell>
          <cell r="O156">
            <v>2.5154307708757811E-3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2.3150521625907314E-4</v>
          </cell>
          <cell r="G157">
            <v>2.8413348626619246E-4</v>
          </cell>
          <cell r="H157">
            <v>4.1522176631540584E-4</v>
          </cell>
          <cell r="I157">
            <v>3.1266789232334838E-4</v>
          </cell>
          <cell r="J157">
            <v>2.1375591408260411E-4</v>
          </cell>
          <cell r="K157">
            <v>5.1104891769494277E-4</v>
          </cell>
          <cell r="L157">
            <v>4.9752200567415247E-4</v>
          </cell>
          <cell r="M157">
            <v>3.6431290449216925E-4</v>
          </cell>
          <cell r="N157">
            <v>3.4364243496087235E-4</v>
          </cell>
          <cell r="O157">
            <v>9.2477728767561196E-4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2.3159789847349235E-4</v>
          </cell>
          <cell r="G158">
            <v>2.8420851994634795E-4</v>
          </cell>
          <cell r="H158">
            <v>4.1531300713523007E-4</v>
          </cell>
          <cell r="I158">
            <v>3.1275881313060414E-4</v>
          </cell>
          <cell r="J158">
            <v>2.1384252236177537E-4</v>
          </cell>
          <cell r="K158">
            <v>5.1117837854667452E-4</v>
          </cell>
          <cell r="L158">
            <v>4.9763395944834275E-4</v>
          </cell>
          <cell r="M158">
            <v>3.6443175989163103E-4</v>
          </cell>
          <cell r="N158">
            <v>3.4374593640795412E-4</v>
          </cell>
          <cell r="O158">
            <v>9.2498718445547113E-4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2.42389595146008E-5</v>
          </cell>
          <cell r="E159">
            <v>5.3045995864830404E-7</v>
          </cell>
          <cell r="F159">
            <v>7.8515960510986804E-5</v>
          </cell>
          <cell r="G159">
            <v>3.1908858781283499E-5</v>
          </cell>
          <cell r="H159">
            <v>5.3173397329797902E-5</v>
          </cell>
          <cell r="I159">
            <v>4.9164837673327898E-5</v>
          </cell>
          <cell r="J159">
            <v>4.4172337415438299E-5</v>
          </cell>
          <cell r="K159">
            <v>1.08852174517153E-4</v>
          </cell>
          <cell r="L159">
            <v>7.4574937594402597E-5</v>
          </cell>
          <cell r="M159">
            <v>9.1068070618769502E-5</v>
          </cell>
          <cell r="N159">
            <v>6.4445687882372805E-5</v>
          </cell>
          <cell r="O159">
            <v>2.9363912061102599E-4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2.42389595146008E-5</v>
          </cell>
          <cell r="E160">
            <v>8.2328373876089934E-7</v>
          </cell>
          <cell r="F160">
            <v>7.909561579009589E-5</v>
          </cell>
          <cell r="G160">
            <v>8.0718693765183386E-5</v>
          </cell>
          <cell r="H160">
            <v>1.045764263520043E-4</v>
          </cell>
          <cell r="I160">
            <v>7.8985551093447315E-5</v>
          </cell>
          <cell r="J160">
            <v>7.6924848940019395E-5</v>
          </cell>
          <cell r="K160">
            <v>1.4698906251040691E-4</v>
          </cell>
          <cell r="L160">
            <v>1.28652954444188E-4</v>
          </cell>
          <cell r="M160">
            <v>1.4830160153087699E-4</v>
          </cell>
          <cell r="N160">
            <v>1.1137028528727601E-4</v>
          </cell>
          <cell r="O160">
            <v>3.4651304607911904E-4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1.6495951335553379E-4</v>
          </cell>
          <cell r="E161">
            <v>0.40909591531448469</v>
          </cell>
          <cell r="F161">
            <v>0.40898801359999282</v>
          </cell>
          <cell r="G161">
            <v>0.40903214317211434</v>
          </cell>
          <cell r="H161">
            <v>0.40901654594116715</v>
          </cell>
          <cell r="I161">
            <v>0.40902633873864908</v>
          </cell>
          <cell r="J161">
            <v>0.40900940793034218</v>
          </cell>
          <cell r="K161">
            <v>0.27595179177043466</v>
          </cell>
          <cell r="L161">
            <v>6.2562786644590061E-4</v>
          </cell>
          <cell r="M161">
            <v>6.296266818579515E-4</v>
          </cell>
          <cell r="N161">
            <v>6.332190491110868E-4</v>
          </cell>
          <cell r="O161">
            <v>7.7650338476797562E-4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1.6495951335553379E-4</v>
          </cell>
          <cell r="E162">
            <v>0.40909591531448469</v>
          </cell>
          <cell r="F162">
            <v>0.40898801359999282</v>
          </cell>
          <cell r="G162">
            <v>0.40903214317211434</v>
          </cell>
          <cell r="H162">
            <v>0.40901654594116715</v>
          </cell>
          <cell r="I162">
            <v>0.40902633873864908</v>
          </cell>
          <cell r="J162">
            <v>0.40900940793034218</v>
          </cell>
          <cell r="K162">
            <v>0.27595179177043466</v>
          </cell>
          <cell r="L162">
            <v>6.2562786644590061E-4</v>
          </cell>
          <cell r="M162">
            <v>6.296266818579515E-4</v>
          </cell>
          <cell r="N162">
            <v>6.332190491110868E-4</v>
          </cell>
          <cell r="O162">
            <v>7.7650338476797562E-4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1.15849922735696E-5</v>
          </cell>
          <cell r="E163">
            <v>2.8877015668545999E-2</v>
          </cell>
          <cell r="F163">
            <v>2.62507653730404E-8</v>
          </cell>
          <cell r="G163">
            <v>3.3777209028746699E-8</v>
          </cell>
          <cell r="H163">
            <v>3.8185816238427198E-8</v>
          </cell>
          <cell r="I163">
            <v>4.15251976915618E-8</v>
          </cell>
          <cell r="J163">
            <v>2.6287796193195902E-8</v>
          </cell>
          <cell r="K163">
            <v>5.43685292320664E-7</v>
          </cell>
          <cell r="L163">
            <v>4.3482785233883397E-5</v>
          </cell>
          <cell r="M163">
            <v>3.1829429678145501E-7</v>
          </cell>
          <cell r="N163">
            <v>2.92569038574224E-7</v>
          </cell>
          <cell r="O163">
            <v>1.01713932786879E-5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1.15849922735696E-5</v>
          </cell>
          <cell r="E164">
            <v>2.88886006608195E-2</v>
          </cell>
          <cell r="F164">
            <v>2.8888626911584898E-2</v>
          </cell>
          <cell r="G164">
            <v>2.88886606887939E-2</v>
          </cell>
          <cell r="H164">
            <v>2.8888698874610201E-2</v>
          </cell>
          <cell r="I164">
            <v>2.8888740399807902E-2</v>
          </cell>
          <cell r="J164">
            <v>2.8888766687604001E-2</v>
          </cell>
          <cell r="K164">
            <v>1.9492691771676601E-2</v>
          </cell>
          <cell r="L164">
            <v>4.4165152705938303E-5</v>
          </cell>
          <cell r="M164">
            <v>4.4450763633108702E-5</v>
          </cell>
          <cell r="N164">
            <v>4.4705409632215097E-5</v>
          </cell>
          <cell r="O164">
            <v>5.4835014936440803E-5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2.3479912502336479E-4</v>
          </cell>
          <cell r="G165">
            <v>2.4638151409212499E-4</v>
          </cell>
          <cell r="H165">
            <v>2.7276481770860888E-4</v>
          </cell>
          <cell r="I165">
            <v>2.7725729635449232E-4</v>
          </cell>
          <cell r="J165">
            <v>2.7816605301859558E-4</v>
          </cell>
          <cell r="K165">
            <v>8.4685520695792528E-4</v>
          </cell>
          <cell r="L165">
            <v>8.8779329294529975E-4</v>
          </cell>
          <cell r="M165">
            <v>8.9722406160590415E-4</v>
          </cell>
          <cell r="N165">
            <v>8.5534842727187687E-4</v>
          </cell>
          <cell r="O165">
            <v>8.9143538054806278E-4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2.3479912502336479E-4</v>
          </cell>
          <cell r="G166">
            <v>2.4638151409212499E-4</v>
          </cell>
          <cell r="H166">
            <v>2.7276481770860888E-4</v>
          </cell>
          <cell r="I166">
            <v>2.7725729635449232E-4</v>
          </cell>
          <cell r="J166">
            <v>2.7816605301859558E-4</v>
          </cell>
          <cell r="K166">
            <v>8.4685520695792528E-4</v>
          </cell>
          <cell r="L166">
            <v>8.8779329294529975E-4</v>
          </cell>
          <cell r="M166">
            <v>8.9722406160590415E-4</v>
          </cell>
          <cell r="N166">
            <v>8.5534842727187687E-4</v>
          </cell>
          <cell r="O166">
            <v>8.9143538054806278E-4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1.3043542699327099E-7</v>
          </cell>
          <cell r="F167">
            <v>2.2672881870546899E-5</v>
          </cell>
          <cell r="G167">
            <v>3.4331182611086801E-7</v>
          </cell>
          <cell r="H167">
            <v>2.8887954184323399E-6</v>
          </cell>
          <cell r="I167">
            <v>3.4154101527322398E-7</v>
          </cell>
          <cell r="J167">
            <v>1.97873324583548E-7</v>
          </cell>
          <cell r="K167">
            <v>5.3038164299974101E-5</v>
          </cell>
          <cell r="L167">
            <v>1.9290788797067499E-6</v>
          </cell>
          <cell r="M167">
            <v>7.0861520099306096E-7</v>
          </cell>
          <cell r="N167">
            <v>4.7977247554726899E-7</v>
          </cell>
          <cell r="O167">
            <v>9.2894962568048707E-6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1.3043542699327099E-7</v>
          </cell>
          <cell r="F168">
            <v>2.2789858302025612E-5</v>
          </cell>
          <cell r="G168">
            <v>2.311972087717148E-5</v>
          </cell>
          <cell r="H168">
            <v>2.5978370490023474E-5</v>
          </cell>
          <cell r="I168">
            <v>2.6271063354700856E-5</v>
          </cell>
          <cell r="J168">
            <v>2.640667427882691E-5</v>
          </cell>
          <cell r="K168">
            <v>7.938020030488813E-5</v>
          </cell>
          <cell r="L168">
            <v>8.1242870869094766E-5</v>
          </cell>
          <cell r="M168">
            <v>8.1855711724359103E-5</v>
          </cell>
          <cell r="N168">
            <v>8.2236253891920159E-5</v>
          </cell>
          <cell r="O168">
            <v>9.1436809007198292E-5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1.531103384265832E-4</v>
          </cell>
          <cell r="E169">
            <v>5.2573838727459641E-3</v>
          </cell>
          <cell r="F169">
            <v>5.2572724224005905E-3</v>
          </cell>
          <cell r="G169">
            <v>5.257733652601875E-3</v>
          </cell>
          <cell r="H169">
            <v>5.2581880934056829E-3</v>
          </cell>
          <cell r="I169">
            <v>5.2587361727979192E-3</v>
          </cell>
          <cell r="J169">
            <v>5.2590158902870842E-3</v>
          </cell>
          <cell r="K169">
            <v>3.5076967832919589E-3</v>
          </cell>
          <cell r="L169">
            <v>5.4201366731646689E-4</v>
          </cell>
          <cell r="M169">
            <v>5.4625978273442686E-4</v>
          </cell>
          <cell r="N169">
            <v>5.4983426170782254E-4</v>
          </cell>
          <cell r="O169">
            <v>7.1757652808896756E-4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1.531103384265832E-4</v>
          </cell>
          <cell r="E170">
            <v>5.2573838727459641E-3</v>
          </cell>
          <cell r="F170">
            <v>5.2572724224005905E-3</v>
          </cell>
          <cell r="G170">
            <v>5.257733652601875E-3</v>
          </cell>
          <cell r="H170">
            <v>5.2581880934056829E-3</v>
          </cell>
          <cell r="I170">
            <v>5.2587361727979192E-3</v>
          </cell>
          <cell r="J170">
            <v>5.2590158902870842E-3</v>
          </cell>
          <cell r="K170">
            <v>3.5076967832919589E-3</v>
          </cell>
          <cell r="L170">
            <v>5.4201366731646689E-4</v>
          </cell>
          <cell r="M170">
            <v>5.4625978273442686E-4</v>
          </cell>
          <cell r="N170">
            <v>5.4983426170782254E-4</v>
          </cell>
          <cell r="O170">
            <v>7.1757652808896756E-4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1.0747795074069899E-5</v>
          </cell>
          <cell r="E171">
            <v>3.60601749720938E-4</v>
          </cell>
          <cell r="F171">
            <v>2.56919642338207E-8</v>
          </cell>
          <cell r="G171">
            <v>3.2956567161123699E-8</v>
          </cell>
          <cell r="H171">
            <v>3.7536628173235901E-8</v>
          </cell>
          <cell r="I171">
            <v>4.0887349734563697E-8</v>
          </cell>
          <cell r="J171">
            <v>2.6864178255752399E-8</v>
          </cell>
          <cell r="K171">
            <v>5.9042359458344405E-7</v>
          </cell>
          <cell r="L171">
            <v>3.7532573388112902E-5</v>
          </cell>
          <cell r="M171">
            <v>3.3519496187019498E-7</v>
          </cell>
          <cell r="N171">
            <v>2.90690604080648E-7</v>
          </cell>
          <cell r="O171">
            <v>1.1898147688507E-5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1.0747795074069899E-5</v>
          </cell>
          <cell r="E172">
            <v>3.71349544795007E-4</v>
          </cell>
          <cell r="F172">
            <v>3.7137523675924102E-4</v>
          </cell>
          <cell r="G172">
            <v>3.7140819332640203E-4</v>
          </cell>
          <cell r="H172">
            <v>3.7144572995457598E-4</v>
          </cell>
          <cell r="I172">
            <v>3.7148661730431002E-4</v>
          </cell>
          <cell r="J172">
            <v>3.7151348148256602E-4</v>
          </cell>
          <cell r="K172">
            <v>2.4778249648344203E-4</v>
          </cell>
          <cell r="L172">
            <v>3.8260198417528003E-5</v>
          </cell>
          <cell r="M172">
            <v>3.8563480100730103E-5</v>
          </cell>
          <cell r="N172">
            <v>3.8816881723047801E-5</v>
          </cell>
          <cell r="O172">
            <v>5.06738944154099E-5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28.619768228278016</v>
          </cell>
          <cell r="E173">
            <v>24.244662871139131</v>
          </cell>
          <cell r="F173">
            <v>27.382861396011151</v>
          </cell>
          <cell r="G173">
            <v>23.424003688218907</v>
          </cell>
          <cell r="H173">
            <v>21.029246528335481</v>
          </cell>
          <cell r="I173">
            <v>19.787287505570838</v>
          </cell>
          <cell r="J173">
            <v>18.4760123315938</v>
          </cell>
          <cell r="K173">
            <v>17.165093941802638</v>
          </cell>
          <cell r="L173">
            <v>14.287782282784919</v>
          </cell>
          <cell r="M173">
            <v>11.089916259663976</v>
          </cell>
          <cell r="N173">
            <v>10.431766011165248</v>
          </cell>
          <cell r="O173">
            <v>8.8964749956904665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2005.153104</v>
          </cell>
          <cell r="E174">
            <v>1697.1397360989799</v>
          </cell>
          <cell r="F174">
            <v>1914.30415573299</v>
          </cell>
          <cell r="G174">
            <v>1633.9772284652199</v>
          </cell>
          <cell r="H174">
            <v>1463.7381896591501</v>
          </cell>
          <cell r="I174">
            <v>1374.30405467016</v>
          </cell>
          <cell r="J174">
            <v>1280.45323907188</v>
          </cell>
          <cell r="K174">
            <v>1187.0325141594601</v>
          </cell>
          <cell r="L174">
            <v>988.05530470147198</v>
          </cell>
          <cell r="M174">
            <v>766.91052342381602</v>
          </cell>
          <cell r="N174">
            <v>721.39689286526004</v>
          </cell>
          <cell r="O174">
            <v>615.22559195398298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35.552360000000022</v>
          </cell>
          <cell r="E175">
            <v>30.091130072677011</v>
          </cell>
          <cell r="F175">
            <v>33.941563044911291</v>
          </cell>
          <cell r="G175">
            <v>28.971227455057019</v>
          </cell>
          <cell r="H175">
            <v>25.952804781190707</v>
          </cell>
          <cell r="I175">
            <v>24.367093167910674</v>
          </cell>
          <cell r="J175">
            <v>22.703071614749643</v>
          </cell>
          <cell r="K175">
            <v>21.046675782969203</v>
          </cell>
          <cell r="L175">
            <v>17.518711076267238</v>
          </cell>
          <cell r="M175">
            <v>13.597704316025096</v>
          </cell>
          <cell r="N175">
            <v>12.790725050802473</v>
          </cell>
          <cell r="O175">
            <v>10.908255176489053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2.5807219588979299E-5</v>
          </cell>
          <cell r="F176">
            <v>6.5600548479695495E-5</v>
          </cell>
          <cell r="G176">
            <v>2.4870636859800099E-5</v>
          </cell>
          <cell r="H176">
            <v>0.82411845143243501</v>
          </cell>
          <cell r="I176">
            <v>0.37584805283382</v>
          </cell>
          <cell r="J176">
            <v>6.4900231449107498E-5</v>
          </cell>
          <cell r="K176">
            <v>0.83725092353299202</v>
          </cell>
          <cell r="L176">
            <v>7.4250695756642907E-2</v>
          </cell>
          <cell r="M176">
            <v>1.37082337271479E-3</v>
          </cell>
          <cell r="N176">
            <v>0.62284835823115803</v>
          </cell>
          <cell r="O176">
            <v>8.4975278678676297E-2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1.5565764465626182</v>
          </cell>
          <cell r="F177">
            <v>1.5565987805407964</v>
          </cell>
          <cell r="G177">
            <v>1.5562425363392327</v>
          </cell>
          <cell r="H177">
            <v>1.227741918442445</v>
          </cell>
          <cell r="I177">
            <v>1.1999776057495393</v>
          </cell>
          <cell r="J177">
            <v>1.1998035147715642</v>
          </cell>
          <cell r="K177">
            <v>1.2131087333374806</v>
          </cell>
          <cell r="L177">
            <v>0.96925665898560698</v>
          </cell>
          <cell r="M177">
            <v>0.91280460129887331</v>
          </cell>
          <cell r="N177">
            <v>0.82314047912671096</v>
          </cell>
          <cell r="O177">
            <v>0.70912957696462109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2.1540215388862891E-2</v>
          </cell>
          <cell r="F178">
            <v>2.1198958105019063E-2</v>
          </cell>
          <cell r="G178">
            <v>2.2110973270742875E-2</v>
          </cell>
          <cell r="H178">
            <v>1.0155718555379259E-2</v>
          </cell>
          <cell r="I178">
            <v>2.3400382777982935E-3</v>
          </cell>
          <cell r="J178">
            <v>2.4137437369107497E-3</v>
          </cell>
          <cell r="K178">
            <v>5.5273452631874973E-3</v>
          </cell>
          <cell r="L178">
            <v>5.1280324049957264E-3</v>
          </cell>
          <cell r="M178">
            <v>1.7825280270324914E-2</v>
          </cell>
          <cell r="N178">
            <v>5.2649266795964777E-3</v>
          </cell>
          <cell r="O178">
            <v>4.8912742898199815E-3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2.1540215388862891E-2</v>
          </cell>
          <cell r="F179">
            <v>2.1198958105019063E-2</v>
          </cell>
          <cell r="G179">
            <v>2.2110973270742875E-2</v>
          </cell>
          <cell r="H179">
            <v>1.0155718555379259E-2</v>
          </cell>
          <cell r="I179">
            <v>2.3400382777982935E-3</v>
          </cell>
          <cell r="J179">
            <v>2.4137437369107497E-3</v>
          </cell>
          <cell r="K179">
            <v>5.5273452631874973E-3</v>
          </cell>
          <cell r="L179">
            <v>5.1280324049957264E-3</v>
          </cell>
          <cell r="M179">
            <v>1.7825280270324914E-2</v>
          </cell>
          <cell r="N179">
            <v>5.2649266795964777E-3</v>
          </cell>
          <cell r="O179">
            <v>4.8912742898199815E-3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3.1688961579211302E-3</v>
          </cell>
          <cell r="F180">
            <v>3.3426777701895898E-5</v>
          </cell>
          <cell r="G180">
            <v>1.2582799744883399E-4</v>
          </cell>
          <cell r="H180">
            <v>2.0268347362286199E-5</v>
          </cell>
          <cell r="I180">
            <v>4.0469319602945203E-4</v>
          </cell>
          <cell r="J180">
            <v>3.8812044161289602E-5</v>
          </cell>
          <cell r="K180">
            <v>9.3621966905289898E-4</v>
          </cell>
          <cell r="L180">
            <v>4.1881448418508801E-5</v>
          </cell>
          <cell r="M180">
            <v>1.70937299642015E-3</v>
          </cell>
          <cell r="N180">
            <v>7.1535192687021101E-6</v>
          </cell>
          <cell r="O180">
            <v>6.2304270258365402E-5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3.1688961579211302E-3</v>
          </cell>
          <cell r="F181">
            <v>3.2023229356230201E-3</v>
          </cell>
          <cell r="G181">
            <v>3.32815093307186E-3</v>
          </cell>
          <cell r="H181">
            <v>1.8030874181959901E-3</v>
          </cell>
          <cell r="I181">
            <v>5.3387068046315E-4</v>
          </cell>
          <cell r="J181">
            <v>4.6377358755302799E-4</v>
          </cell>
          <cell r="K181">
            <v>1.3797249092436399E-3</v>
          </cell>
          <cell r="L181">
            <v>1.0739535030796399E-3</v>
          </cell>
          <cell r="M181">
            <v>2.6874741138915598E-3</v>
          </cell>
          <cell r="N181">
            <v>1.9109559999647399E-3</v>
          </cell>
          <cell r="O181">
            <v>1.77883078594722E-3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1.4011278965858651</v>
          </cell>
          <cell r="E182">
            <v>1.6077981420922516</v>
          </cell>
          <cell r="F182">
            <v>1.6077984449541103</v>
          </cell>
          <cell r="G182">
            <v>1.6077988798884453</v>
          </cell>
          <cell r="H182">
            <v>1.6078007453462457</v>
          </cell>
          <cell r="I182">
            <v>1.607803304831086</v>
          </cell>
          <cell r="J182">
            <v>1.6078053054091483</v>
          </cell>
          <cell r="K182">
            <v>1.6078083469955573</v>
          </cell>
          <cell r="L182">
            <v>1.6078119067100287</v>
          </cell>
          <cell r="M182">
            <v>1.6078169306293504</v>
          </cell>
          <cell r="N182">
            <v>1.6078268746863977</v>
          </cell>
          <cell r="O182">
            <v>1.6078492379061036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1.4011278965858651</v>
          </cell>
          <cell r="E183">
            <v>1.6077981420922516</v>
          </cell>
          <cell r="F183">
            <v>1.6077984449541103</v>
          </cell>
          <cell r="G183">
            <v>1.6077988798884453</v>
          </cell>
          <cell r="H183">
            <v>1.6078007453462457</v>
          </cell>
          <cell r="I183">
            <v>1.607803304831086</v>
          </cell>
          <cell r="J183">
            <v>1.6078053054091483</v>
          </cell>
          <cell r="K183">
            <v>1.6078083469955573</v>
          </cell>
          <cell r="L183">
            <v>1.6078119067100287</v>
          </cell>
          <cell r="M183">
            <v>1.6078169306293504</v>
          </cell>
          <cell r="N183">
            <v>1.6078268746863977</v>
          </cell>
          <cell r="O183">
            <v>1.6078492379061036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1.5568087739842944</v>
          </cell>
          <cell r="E184">
            <v>1.7864423801025</v>
          </cell>
          <cell r="F184">
            <v>1.7864427166156802</v>
          </cell>
          <cell r="G184">
            <v>1.7864431998760524</v>
          </cell>
          <cell r="H184">
            <v>1.7864452726069397</v>
          </cell>
          <cell r="I184">
            <v>1.7864481164789832</v>
          </cell>
          <cell r="J184">
            <v>1.7864503393434967</v>
          </cell>
          <cell r="K184">
            <v>1.7864537188839535</v>
          </cell>
          <cell r="L184">
            <v>1.7864576741222551</v>
          </cell>
          <cell r="M184">
            <v>1.7864632562548362</v>
          </cell>
          <cell r="N184">
            <v>1.7864743052071099</v>
          </cell>
          <cell r="O184">
            <v>1.7864991532290031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9.0285351451975101E-5</v>
          </cell>
          <cell r="E185">
            <v>1.4645440426514E-2</v>
          </cell>
          <cell r="F185">
            <v>3.7049445354898999E-6</v>
          </cell>
          <cell r="G185">
            <v>9.0993552224288705E-5</v>
          </cell>
          <cell r="H185">
            <v>8.0996291356287206E-2</v>
          </cell>
          <cell r="I185">
            <v>3.2760336810526702E-2</v>
          </cell>
          <cell r="J185">
            <v>6.89630578722457E-4</v>
          </cell>
          <cell r="K185">
            <v>8.0418488193787996E-2</v>
          </cell>
          <cell r="L185">
            <v>2.8047333001683401E-2</v>
          </cell>
          <cell r="M185">
            <v>6.01368330754448E-3</v>
          </cell>
          <cell r="N185">
            <v>7.4432476290675301E-2</v>
          </cell>
          <cell r="O185">
            <v>3.3298269130199898E-2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9.9789341471732573E-2</v>
          </cell>
          <cell r="E186">
            <v>0.11443470368424477</v>
          </cell>
          <cell r="F186">
            <v>0.1144378516535863</v>
          </cell>
          <cell r="G186">
            <v>0.11452820739085944</v>
          </cell>
          <cell r="H186">
            <v>0.11447147210057873</v>
          </cell>
          <cell r="I186">
            <v>0.11383030180367339</v>
          </cell>
          <cell r="J186">
            <v>0.11444567747296168</v>
          </cell>
          <cell r="K186">
            <v>0.11386752014471883</v>
          </cell>
          <cell r="L186">
            <v>0.1140967505033189</v>
          </cell>
          <cell r="M186">
            <v>0.11447846566052429</v>
          </cell>
          <cell r="N186">
            <v>0.11384443407223191</v>
          </cell>
          <cell r="O186">
            <v>0.11374325255660146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9.2337316251156585E-4</v>
          </cell>
          <cell r="F187">
            <v>9.2361605917786231E-4</v>
          </cell>
          <cell r="G187">
            <v>9.2407904390276821E-4</v>
          </cell>
          <cell r="H187">
            <v>9.2459984520016486E-4</v>
          </cell>
          <cell r="I187">
            <v>9.2506227443211932E-4</v>
          </cell>
          <cell r="J187">
            <v>9.2538210935725208E-4</v>
          </cell>
          <cell r="K187">
            <v>6.5386755654589187E-4</v>
          </cell>
          <cell r="L187">
            <v>3.7616833713333169E-4</v>
          </cell>
          <cell r="M187">
            <v>3.8133316425593782E-4</v>
          </cell>
          <cell r="N187">
            <v>3.8468958950070169E-4</v>
          </cell>
          <cell r="O187">
            <v>5.8210885132943383E-4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9.2337316251156585E-4</v>
          </cell>
          <cell r="F188">
            <v>9.2361605917786231E-4</v>
          </cell>
          <cell r="G188">
            <v>9.2407904390276821E-4</v>
          </cell>
          <cell r="H188">
            <v>9.2459984520016486E-4</v>
          </cell>
          <cell r="I188">
            <v>9.2506227443211932E-4</v>
          </cell>
          <cell r="J188">
            <v>9.2538210935725208E-4</v>
          </cell>
          <cell r="K188">
            <v>6.5386755654589187E-4</v>
          </cell>
          <cell r="L188">
            <v>3.7616833713333169E-4</v>
          </cell>
          <cell r="M188">
            <v>3.8133316425593782E-4</v>
          </cell>
          <cell r="N188">
            <v>3.8468958950070169E-4</v>
          </cell>
          <cell r="O188">
            <v>5.8210885132943383E-4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6.5177369001033996E-5</v>
          </cell>
          <cell r="F189">
            <v>2.66937820437344E-8</v>
          </cell>
          <cell r="G189">
            <v>3.4056856245553401E-8</v>
          </cell>
          <cell r="H189">
            <v>3.9442882326727402E-8</v>
          </cell>
          <cell r="I189">
            <v>4.1244757338628898E-8</v>
          </cell>
          <cell r="J189">
            <v>2.81431273186536E-8</v>
          </cell>
          <cell r="K189">
            <v>2.0097507200450399E-6</v>
          </cell>
          <cell r="L189">
            <v>2.4390884787793201E-5</v>
          </cell>
          <cell r="M189">
            <v>4.0022155656528501E-7</v>
          </cell>
          <cell r="N189">
            <v>2.7611746168205699E-7</v>
          </cell>
          <cell r="O189">
            <v>1.39926882375834E-5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6.5177369001033996E-5</v>
          </cell>
          <cell r="F190">
            <v>6.5204062783077695E-5</v>
          </cell>
          <cell r="G190">
            <v>6.5238119639323298E-5</v>
          </cell>
          <cell r="H190">
            <v>6.5277562521649993E-5</v>
          </cell>
          <cell r="I190">
            <v>6.5318807278988693E-5</v>
          </cell>
          <cell r="J190">
            <v>6.5346950406307305E-5</v>
          </cell>
          <cell r="K190">
            <v>4.61651161422973E-5</v>
          </cell>
          <cell r="L190">
            <v>2.65424887437547E-5</v>
          </cell>
          <cell r="M190">
            <v>2.6909687831387499E-5</v>
          </cell>
          <cell r="N190">
            <v>2.7146891744405502E-5</v>
          </cell>
          <cell r="O190">
            <v>4.10978058909876E-5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3.4666186454354088E-4</v>
          </cell>
          <cell r="F191">
            <v>3.4694491847882058E-4</v>
          </cell>
          <cell r="G191">
            <v>3.4743049326768443E-4</v>
          </cell>
          <cell r="H191">
            <v>3.4797776909796502E-4</v>
          </cell>
          <cell r="I191">
            <v>3.4826519910392069E-4</v>
          </cell>
          <cell r="J191">
            <v>3.4857353479838437E-4</v>
          </cell>
          <cell r="K191">
            <v>3.6881743289452797E-4</v>
          </cell>
          <cell r="L191">
            <v>2.4837960495249539E-4</v>
          </cell>
          <cell r="M191">
            <v>2.5563028465337901E-4</v>
          </cell>
          <cell r="N191">
            <v>2.5894252037328126E-4</v>
          </cell>
          <cell r="O191">
            <v>4.4550351856260148E-4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3.4666186454354088E-4</v>
          </cell>
          <cell r="F192">
            <v>3.4694491847882058E-4</v>
          </cell>
          <cell r="G192">
            <v>3.4743049326768443E-4</v>
          </cell>
          <cell r="H192">
            <v>3.4797776909796502E-4</v>
          </cell>
          <cell r="I192">
            <v>3.4826519910392069E-4</v>
          </cell>
          <cell r="J192">
            <v>3.4857353479838437E-4</v>
          </cell>
          <cell r="K192">
            <v>3.6881743289452797E-4</v>
          </cell>
          <cell r="L192">
            <v>2.4837960495249539E-4</v>
          </cell>
          <cell r="M192">
            <v>2.5563028465337901E-4</v>
          </cell>
          <cell r="N192">
            <v>2.5894252037328126E-4</v>
          </cell>
          <cell r="O192">
            <v>4.4550351856260148E-4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2.4434380028179702E-5</v>
          </cell>
          <cell r="F193">
            <v>2.8009209632300599E-8</v>
          </cell>
          <cell r="G193">
            <v>3.5080898417627301E-8</v>
          </cell>
          <cell r="H193">
            <v>4.1281369674179099E-8</v>
          </cell>
          <cell r="I193">
            <v>3.6210191293879599E-8</v>
          </cell>
          <cell r="J193">
            <v>2.7808247908704701E-8</v>
          </cell>
          <cell r="K193">
            <v>9.3746684792690896E-6</v>
          </cell>
          <cell r="L193">
            <v>8.0064455675492694E-6</v>
          </cell>
          <cell r="M193">
            <v>5.4851666794989305E-7</v>
          </cell>
          <cell r="N193">
            <v>2.7327749585610799E-7</v>
          </cell>
          <cell r="O193">
            <v>1.3218075629850399E-5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2.4434380028179702E-5</v>
          </cell>
          <cell r="F194">
            <v>2.4462389237811999E-5</v>
          </cell>
          <cell r="G194">
            <v>2.4497470136229602E-5</v>
          </cell>
          <cell r="H194">
            <v>2.45387515059038E-5</v>
          </cell>
          <cell r="I194">
            <v>2.4574961697197601E-5</v>
          </cell>
          <cell r="J194">
            <v>2.4602769945106301E-5</v>
          </cell>
          <cell r="K194">
            <v>2.60329133716435E-5</v>
          </cell>
          <cell r="L194">
            <v>1.75205849248132E-5</v>
          </cell>
          <cell r="M194">
            <v>1.8034930523644998E-5</v>
          </cell>
          <cell r="N194">
            <v>1.8268569781066501E-5</v>
          </cell>
          <cell r="O194">
            <v>3.1448792088383498E-5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9.0260958897447048E-5</v>
          </cell>
          <cell r="F195">
            <v>9.0654691032931401E-5</v>
          </cell>
          <cell r="G195">
            <v>9.1236440639552182E-5</v>
          </cell>
          <cell r="H195">
            <v>9.1889205869170399E-5</v>
          </cell>
          <cell r="I195">
            <v>9.1835170168498749E-5</v>
          </cell>
          <cell r="J195">
            <v>9.2074191671560093E-5</v>
          </cell>
          <cell r="K195">
            <v>1.4487374236927609E-4</v>
          </cell>
          <cell r="L195">
            <v>9.3488077980175848E-5</v>
          </cell>
          <cell r="M195">
            <v>1.1054888970477574E-4</v>
          </cell>
          <cell r="N195">
            <v>1.1270683378041776E-4</v>
          </cell>
          <cell r="O195">
            <v>2.2041704342749626E-4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9.0260958897447048E-5</v>
          </cell>
          <cell r="F196">
            <v>9.0654691032931401E-5</v>
          </cell>
          <cell r="G196">
            <v>9.1236440639552182E-5</v>
          </cell>
          <cell r="H196">
            <v>9.1889205869170399E-5</v>
          </cell>
          <cell r="I196">
            <v>9.1835170168498749E-5</v>
          </cell>
          <cell r="J196">
            <v>9.2074191671560093E-5</v>
          </cell>
          <cell r="K196">
            <v>1.4487374236927609E-4</v>
          </cell>
          <cell r="L196">
            <v>9.3488077980175848E-5</v>
          </cell>
          <cell r="M196">
            <v>1.1054888970477574E-4</v>
          </cell>
          <cell r="N196">
            <v>1.1270683378041776E-4</v>
          </cell>
          <cell r="O196">
            <v>2.2041704342749626E-4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6.3189947420093197E-6</v>
          </cell>
          <cell r="F197">
            <v>3.5335242232557498E-8</v>
          </cell>
          <cell r="G197">
            <v>4.0806528522347501E-8</v>
          </cell>
          <cell r="H197">
            <v>5.01187148182431E-8</v>
          </cell>
          <cell r="I197">
            <v>2.6807797005671401E-8</v>
          </cell>
          <cell r="J197">
            <v>2.4488428813254602E-8</v>
          </cell>
          <cell r="K197">
            <v>5.7846473410579296E-6</v>
          </cell>
          <cell r="L197">
            <v>6.65879277204679E-7</v>
          </cell>
          <cell r="M197">
            <v>1.2476062577340699E-6</v>
          </cell>
          <cell r="N197">
            <v>1.9619458710582001E-7</v>
          </cell>
          <cell r="O197">
            <v>7.6326605199314604E-6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6.3189947420093197E-6</v>
          </cell>
          <cell r="F198">
            <v>6.3543299842418802E-6</v>
          </cell>
          <cell r="G198">
            <v>6.3951365127642298E-6</v>
          </cell>
          <cell r="H198">
            <v>6.4452552275824701E-6</v>
          </cell>
          <cell r="I198">
            <v>6.4720630245881398E-6</v>
          </cell>
          <cell r="J198">
            <v>6.49655145340139E-6</v>
          </cell>
          <cell r="K198">
            <v>1.02266587579175E-5</v>
          </cell>
          <cell r="L198">
            <v>6.5925259470763602E-6</v>
          </cell>
          <cell r="M198">
            <v>7.7995478166338503E-6</v>
          </cell>
          <cell r="N198">
            <v>7.9503040522708996E-6</v>
          </cell>
          <cell r="O198">
            <v>1.5551476411847202E-5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9.1578054490367222</v>
          </cell>
          <cell r="E199">
            <v>10.275905950813538</v>
          </cell>
          <cell r="F199">
            <v>10.275909622652099</v>
          </cell>
          <cell r="G199">
            <v>10.27591451510434</v>
          </cell>
          <cell r="H199">
            <v>10.275921732871726</v>
          </cell>
          <cell r="I199">
            <v>10.275927183151527</v>
          </cell>
          <cell r="J199">
            <v>10.275935705718339</v>
          </cell>
          <cell r="K199">
            <v>10.275951724074522</v>
          </cell>
          <cell r="L199">
            <v>10.275966280369001</v>
          </cell>
          <cell r="M199">
            <v>10.275990083059865</v>
          </cell>
          <cell r="N199">
            <v>10.276044168371545</v>
          </cell>
          <cell r="O199">
            <v>10.276127389162921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2.8618142028239748</v>
          </cell>
          <cell r="E200">
            <v>3.1585776488156321</v>
          </cell>
          <cell r="F200">
            <v>3.0827728867956314</v>
          </cell>
          <cell r="G200">
            <v>2.9642061101262533</v>
          </cell>
          <cell r="H200">
            <v>2.8676990882432718</v>
          </cell>
          <cell r="I200">
            <v>2.7772776170679792</v>
          </cell>
          <cell r="J200">
            <v>2.7041936067679853</v>
          </cell>
          <cell r="K200">
            <v>2.6348594164293635</v>
          </cell>
          <cell r="L200">
            <v>2.634863148812562</v>
          </cell>
          <cell r="M200">
            <v>2.6348692520666308</v>
          </cell>
          <cell r="N200">
            <v>2.6348831200952647</v>
          </cell>
          <cell r="O200">
            <v>2.6349044587597219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9.1578054490367222</v>
          </cell>
          <cell r="E201">
            <v>10.275905950813538</v>
          </cell>
          <cell r="F201">
            <v>10.275909622652099</v>
          </cell>
          <cell r="G201">
            <v>10.27591451510434</v>
          </cell>
          <cell r="H201">
            <v>10.275921732871726</v>
          </cell>
          <cell r="I201">
            <v>10.275927183151527</v>
          </cell>
          <cell r="J201">
            <v>10.275935705718339</v>
          </cell>
          <cell r="K201">
            <v>10.275951724074522</v>
          </cell>
          <cell r="L201">
            <v>10.275966280369001</v>
          </cell>
          <cell r="M201">
            <v>10.275990083059865</v>
          </cell>
          <cell r="N201">
            <v>10.276044168371545</v>
          </cell>
          <cell r="O201">
            <v>10.276127389162921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2.49287232596722E-7</v>
          </cell>
          <cell r="E202">
            <v>9.0328678861843106E-2</v>
          </cell>
          <cell r="F202">
            <v>2.5658827948608901E-5</v>
          </cell>
          <cell r="G202">
            <v>4.5744542795349901E-6</v>
          </cell>
          <cell r="H202">
            <v>0.59203829369475602</v>
          </cell>
          <cell r="I202">
            <v>0.23814765657673001</v>
          </cell>
          <cell r="J202">
            <v>5.9582033752563004E-6</v>
          </cell>
          <cell r="K202">
            <v>0.59208016826821297</v>
          </cell>
          <cell r="L202">
            <v>0.201533186823351</v>
          </cell>
          <cell r="M202">
            <v>3.6617590005129701E-2</v>
          </cell>
          <cell r="N202">
            <v>0.55110345026600105</v>
          </cell>
          <cell r="O202">
            <v>0.24257616456105199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0.73983817721259759</v>
          </cell>
          <cell r="E203">
            <v>0.830166808136517</v>
          </cell>
          <cell r="F203">
            <v>0.83019228185853144</v>
          </cell>
          <cell r="G203">
            <v>0.83019641478362327</v>
          </cell>
          <cell r="H203">
            <v>0.83021232087034369</v>
          </cell>
          <cell r="I203">
            <v>0.83019447940825375</v>
          </cell>
          <cell r="J203">
            <v>0.83019153638996623</v>
          </cell>
          <cell r="K203">
            <v>0.83023317415161557</v>
          </cell>
          <cell r="L203">
            <v>0.83021019068123991</v>
          </cell>
          <cell r="M203">
            <v>0.83023026276470946</v>
          </cell>
          <cell r="N203">
            <v>0.83023477181213223</v>
          </cell>
          <cell r="O203">
            <v>0.83029640958402928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3.2398897203571053</v>
          </cell>
          <cell r="E204">
            <v>3.6354562081420605</v>
          </cell>
          <cell r="F204">
            <v>4.951040494591453</v>
          </cell>
          <cell r="G204">
            <v>5.9997118515327772</v>
          </cell>
          <cell r="H204">
            <v>7.7945058808129604</v>
          </cell>
          <cell r="I204">
            <v>8.0364138327676784</v>
          </cell>
          <cell r="J204">
            <v>8.3695593273855877</v>
          </cell>
          <cell r="K204">
            <v>8.4170396184838339</v>
          </cell>
          <cell r="L204">
            <v>10.44371521149799</v>
          </cell>
          <cell r="M204">
            <v>10.545641349768868</v>
          </cell>
          <cell r="N204">
            <v>9.0976958183653789</v>
          </cell>
          <cell r="O204">
            <v>10.444610835325662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1.1488970639564209</v>
          </cell>
          <cell r="E205">
            <v>1.2864317792434745</v>
          </cell>
          <cell r="F205">
            <v>1.7463987635243203</v>
          </cell>
          <cell r="G205">
            <v>2.1051620531693964</v>
          </cell>
          <cell r="H205">
            <v>2.6602409149532309</v>
          </cell>
          <cell r="I205">
            <v>2.6699049278297919</v>
          </cell>
          <cell r="J205">
            <v>2.7306881981682163</v>
          </cell>
          <cell r="K205">
            <v>2.6977691084884081</v>
          </cell>
          <cell r="L205">
            <v>3.3473446190698675</v>
          </cell>
          <cell r="M205">
            <v>3.3800132531310498</v>
          </cell>
          <cell r="N205">
            <v>2.9159281469119778</v>
          </cell>
          <cell r="O205">
            <v>3.3476316779889936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2.32288370698675E-6</v>
          </cell>
          <cell r="E206">
            <v>3.2777834072839102E-2</v>
          </cell>
          <cell r="F206">
            <v>9.2259406733339294E-2</v>
          </cell>
          <cell r="G206">
            <v>7.1697928565638905E-2</v>
          </cell>
          <cell r="H206">
            <v>0.29461074452985098</v>
          </cell>
          <cell r="I206">
            <v>0.174631008429491</v>
          </cell>
          <cell r="J206">
            <v>9.8880984073542302E-2</v>
          </cell>
          <cell r="K206">
            <v>0.29978395523068402</v>
          </cell>
          <cell r="L206">
            <v>0.29988552611006303</v>
          </cell>
          <cell r="M206">
            <v>0.11862058419252899</v>
          </cell>
          <cell r="N206">
            <v>0.24401550676938299</v>
          </cell>
          <cell r="O206">
            <v>0.34479002318204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0.213354985302948</v>
          </cell>
          <cell r="E207">
            <v>0.24613271808137527</v>
          </cell>
          <cell r="F207">
            <v>0.33839181531748774</v>
          </cell>
          <cell r="G207">
            <v>0.41008914937529661</v>
          </cell>
          <cell r="H207">
            <v>0.5306901680366114</v>
          </cell>
          <cell r="I207">
            <v>0.54667264508768332</v>
          </cell>
          <cell r="J207">
            <v>0.56812220368266753</v>
          </cell>
          <cell r="K207">
            <v>0.5732950150402274</v>
          </cell>
          <cell r="L207">
            <v>0.71228086333245488</v>
          </cell>
          <cell r="M207">
            <v>0.71828902843927223</v>
          </cell>
          <cell r="N207">
            <v>0.62055054624981176</v>
          </cell>
          <cell r="O207">
            <v>0.70742495425770646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5.6086402115795382</v>
          </cell>
          <cell r="E208">
            <v>6.0095196196243235</v>
          </cell>
          <cell r="F208">
            <v>6.1300321081636557</v>
          </cell>
          <cell r="G208">
            <v>9.2517138628021609</v>
          </cell>
          <cell r="H208">
            <v>9.1706282449666787</v>
          </cell>
          <cell r="I208">
            <v>8.1668856206032032</v>
          </cell>
          <cell r="J208">
            <v>9.1663728418679007</v>
          </cell>
          <cell r="K208">
            <v>10.943244178685662</v>
          </cell>
          <cell r="L208">
            <v>12.718289333549155</v>
          </cell>
          <cell r="M208">
            <v>12.768432701514593</v>
          </cell>
          <cell r="N208">
            <v>12.860896893653058</v>
          </cell>
          <cell r="O208">
            <v>13.163780095668516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1.1447852666384179E-3</v>
          </cell>
          <cell r="F209">
            <v>3.4482130901712818E-3</v>
          </cell>
          <cell r="G209">
            <v>1.0940479282268807E-2</v>
          </cell>
          <cell r="H209">
            <v>9.9585365142505437E-3</v>
          </cell>
          <cell r="I209">
            <v>1.209920823513721E-2</v>
          </cell>
          <cell r="J209">
            <v>1.8635324615893022E-2</v>
          </cell>
          <cell r="K209">
            <v>3.4454438069728789E-2</v>
          </cell>
          <cell r="L209">
            <v>1.8468959326942938E-2</v>
          </cell>
          <cell r="M209">
            <v>2.7772975885931247E-2</v>
          </cell>
          <cell r="N209">
            <v>3.7583178314924484E-2</v>
          </cell>
          <cell r="O209">
            <v>3.2818309598483413E-2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5.6086402115795382</v>
          </cell>
          <cell r="E210">
            <v>6.0106644048909548</v>
          </cell>
          <cell r="F210">
            <v>6.1334803212538223</v>
          </cell>
          <cell r="G210">
            <v>9.2626543420844225</v>
          </cell>
          <cell r="H210">
            <v>9.1805867814809332</v>
          </cell>
          <cell r="I210">
            <v>8.1789848288383382</v>
          </cell>
          <cell r="J210">
            <v>9.1850081664837937</v>
          </cell>
          <cell r="K210">
            <v>10.977698616755394</v>
          </cell>
          <cell r="L210">
            <v>12.736758292876097</v>
          </cell>
          <cell r="M210">
            <v>12.796205677400527</v>
          </cell>
          <cell r="N210">
            <v>12.898480071967962</v>
          </cell>
          <cell r="O210">
            <v>13.196598405267011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3.0344875307598832E-5</v>
          </cell>
          <cell r="F211">
            <v>3.1446634927321999E-5</v>
          </cell>
          <cell r="G211">
            <v>3.2128675830172771E-5</v>
          </cell>
          <cell r="H211">
            <v>3.2761055565978353E-5</v>
          </cell>
          <cell r="I211">
            <v>3.2439306869834711E-5</v>
          </cell>
          <cell r="J211">
            <v>3.2565575766364223E-5</v>
          </cell>
          <cell r="K211">
            <v>5.4057277713803018E-5</v>
          </cell>
          <cell r="L211">
            <v>3.4847046317196816E-5</v>
          </cell>
          <cell r="M211">
            <v>4.8130960581144061E-5</v>
          </cell>
          <cell r="N211">
            <v>4.8767935028342238E-5</v>
          </cell>
          <cell r="O211">
            <v>9.6564333875825647E-5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3.0344875307598832E-5</v>
          </cell>
          <cell r="F212">
            <v>3.1446634927321999E-5</v>
          </cell>
          <cell r="G212">
            <v>3.2128675830172771E-5</v>
          </cell>
          <cell r="H212">
            <v>3.2761055565978353E-5</v>
          </cell>
          <cell r="I212">
            <v>3.2439306869834711E-5</v>
          </cell>
          <cell r="J212">
            <v>3.2565575766364223E-5</v>
          </cell>
          <cell r="K212">
            <v>5.4057277713803018E-5</v>
          </cell>
          <cell r="L212">
            <v>3.4847046317196816E-5</v>
          </cell>
          <cell r="M212">
            <v>4.8130960581144061E-5</v>
          </cell>
          <cell r="N212">
            <v>4.8767935028342238E-5</v>
          </cell>
          <cell r="O212">
            <v>9.6564333875825647E-5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>
            <v>2.0845846700462302E-6</v>
          </cell>
          <cell r="F213">
            <v>8.5376110809120995E-8</v>
          </cell>
          <cell r="G213">
            <v>4.7547940146679098E-8</v>
          </cell>
          <cell r="H213">
            <v>5.00674303528719E-8</v>
          </cell>
          <cell r="I213">
            <v>2.1097493725388198E-8</v>
          </cell>
          <cell r="J213">
            <v>1.97415220151689E-8</v>
          </cell>
          <cell r="K213">
            <v>2.19528712503178E-6</v>
          </cell>
          <cell r="L213">
            <v>1.18403834972628E-7</v>
          </cell>
          <cell r="M213">
            <v>9.986422184955201E-7</v>
          </cell>
          <cell r="N213">
            <v>8.6614827504705104E-8</v>
          </cell>
          <cell r="O213">
            <v>3.3920471797348202E-6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>
            <v>2.0845846700462302E-6</v>
          </cell>
          <cell r="F214">
            <v>2.16996078085535E-6</v>
          </cell>
          <cell r="G214">
            <v>2.21750872100203E-6</v>
          </cell>
          <cell r="H214">
            <v>2.2675761513549001E-6</v>
          </cell>
          <cell r="I214">
            <v>2.28867364508029E-6</v>
          </cell>
          <cell r="J214">
            <v>2.30841516709546E-6</v>
          </cell>
          <cell r="K214">
            <v>3.8259263421492304E-6</v>
          </cell>
          <cell r="L214">
            <v>2.4653048941440999E-6</v>
          </cell>
          <cell r="M214">
            <v>3.4032396245933602E-6</v>
          </cell>
          <cell r="N214">
            <v>3.4453522492973602E-6</v>
          </cell>
          <cell r="O214">
            <v>6.8107367077546303E-6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4.2612052068746351</v>
          </cell>
          <cell r="E215">
            <v>4.6176481979217083</v>
          </cell>
          <cell r="F215">
            <v>4.8254583255914403</v>
          </cell>
          <cell r="G215">
            <v>5.1985971314761708</v>
          </cell>
          <cell r="H215">
            <v>5.5908515745497054</v>
          </cell>
          <cell r="I215">
            <v>6.001285762521424</v>
          </cell>
          <cell r="J215">
            <v>6.4669459672279688</v>
          </cell>
          <cell r="K215">
            <v>6.9792313250606988</v>
          </cell>
          <cell r="L215">
            <v>7.5012289855437713</v>
          </cell>
          <cell r="M215">
            <v>8.0700102948154591</v>
          </cell>
          <cell r="N215">
            <v>8.7112173875693699</v>
          </cell>
          <cell r="O215">
            <v>9.2598469364038305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4.2612052068746351</v>
          </cell>
          <cell r="E216">
            <v>4.6176481979217083</v>
          </cell>
          <cell r="F216">
            <v>4.8254583255914403</v>
          </cell>
          <cell r="G216">
            <v>5.1985971314761708</v>
          </cell>
          <cell r="H216">
            <v>5.5908515745497054</v>
          </cell>
          <cell r="I216">
            <v>6.001285762521424</v>
          </cell>
          <cell r="J216">
            <v>6.4669459672279688</v>
          </cell>
          <cell r="K216">
            <v>6.9792313250606988</v>
          </cell>
          <cell r="L216">
            <v>7.5012289855437713</v>
          </cell>
          <cell r="M216">
            <v>8.0700102948154591</v>
          </cell>
          <cell r="N216">
            <v>8.7112173875693699</v>
          </cell>
          <cell r="O216">
            <v>9.2598469364038305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1.3316266271483232</v>
          </cell>
          <cell r="E217">
            <v>1.4252000610869446</v>
          </cell>
          <cell r="F217">
            <v>1.4622600986640728</v>
          </cell>
          <cell r="G217">
            <v>1.5289991563165211</v>
          </cell>
          <cell r="H217">
            <v>1.5973861641570586</v>
          </cell>
          <cell r="I217">
            <v>1.667023822922618</v>
          </cell>
          <cell r="J217">
            <v>1.7478232343859375</v>
          </cell>
          <cell r="K217">
            <v>1.8366398223843936</v>
          </cell>
          <cell r="L217">
            <v>1.9740076277746774</v>
          </cell>
          <cell r="M217">
            <v>2.1236869196882786</v>
          </cell>
          <cell r="N217">
            <v>2.2924256283077291</v>
          </cell>
          <cell r="O217">
            <v>2.4368018253694319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1.4135965006147701E-7</v>
          </cell>
          <cell r="E218">
            <v>8.2107338035212701E-7</v>
          </cell>
          <cell r="F218">
            <v>1.08970473151175E-6</v>
          </cell>
          <cell r="G218">
            <v>1.9568575061279101E-6</v>
          </cell>
          <cell r="H218">
            <v>0.32033392231907698</v>
          </cell>
          <cell r="I218">
            <v>0.14355665409259799</v>
          </cell>
          <cell r="J218">
            <v>3.5814325192520598E-2</v>
          </cell>
          <cell r="K218">
            <v>0.35992202769911003</v>
          </cell>
          <cell r="L218">
            <v>0.16657647003814199</v>
          </cell>
          <cell r="M218">
            <v>9.7078361843059902E-2</v>
          </cell>
          <cell r="N218">
            <v>0.39852473370463998</v>
          </cell>
          <cell r="O218">
            <v>0.21991538054311799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0.43061745481343805</v>
          </cell>
          <cell r="E219">
            <v>0.43061669962953203</v>
          </cell>
          <cell r="F219">
            <v>0.43061545585169181</v>
          </cell>
          <cell r="G219">
            <v>0.43061574904453975</v>
          </cell>
          <cell r="H219">
            <v>0.43200877807375915</v>
          </cell>
          <cell r="I219">
            <v>0.46389142314499338</v>
          </cell>
          <cell r="J219">
            <v>0.49970410577373786</v>
          </cell>
          <cell r="K219">
            <v>0.53929154482975239</v>
          </cell>
          <cell r="L219">
            <v>0.57962380827601379</v>
          </cell>
          <cell r="M219">
            <v>0.62357520055550297</v>
          </cell>
          <cell r="N219">
            <v>0.67312007862604151</v>
          </cell>
          <cell r="O219">
            <v>0.71551655091348143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6.6719373990485539E-2</v>
          </cell>
          <cell r="E220">
            <v>0.16850390626977729</v>
          </cell>
          <cell r="F220">
            <v>1.8280687223217068E-3</v>
          </cell>
          <cell r="G220">
            <v>0.16554233168348428</v>
          </cell>
          <cell r="H220">
            <v>0.16231415123251183</v>
          </cell>
          <cell r="I220">
            <v>1.6937659332622243E-2</v>
          </cell>
          <cell r="J220">
            <v>1.8155323619959942E-2</v>
          </cell>
          <cell r="K220">
            <v>2.0344159207952399E-2</v>
          </cell>
          <cell r="L220">
            <v>2.6479137180702918E-2</v>
          </cell>
          <cell r="M220">
            <v>2.3651285238766008E-2</v>
          </cell>
          <cell r="N220">
            <v>2.44685968035733E-2</v>
          </cell>
          <cell r="O220">
            <v>2.1127072584679912E-2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3.7830959363202932E-3</v>
          </cell>
          <cell r="E221">
            <v>2.9280409014955534E-3</v>
          </cell>
          <cell r="F221">
            <v>9.5351346433591088E-4</v>
          </cell>
          <cell r="G221">
            <v>2.2057193988264581E-3</v>
          </cell>
          <cell r="H221">
            <v>4.5621037366897757E-3</v>
          </cell>
          <cell r="I221">
            <v>1.5934435627175186E-3</v>
          </cell>
          <cell r="J221">
            <v>1.894803216074099E-3</v>
          </cell>
          <cell r="K221">
            <v>3.1380876607335932E-3</v>
          </cell>
          <cell r="L221">
            <v>2.1882531332469779E-3</v>
          </cell>
          <cell r="M221">
            <v>3.6147059379183434E-3</v>
          </cell>
          <cell r="N221">
            <v>2.9173092144239229E-3</v>
          </cell>
          <cell r="O221">
            <v>5.9638557966384112E-3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7.0502469926805783E-2</v>
          </cell>
          <cell r="E222">
            <v>0.17143194717127322</v>
          </cell>
          <cell r="F222">
            <v>2.7793254918769637E-3</v>
          </cell>
          <cell r="G222">
            <v>0.16774626395027464</v>
          </cell>
          <cell r="H222">
            <v>0.16687458786477574</v>
          </cell>
          <cell r="I222">
            <v>1.8529469852939306E-2</v>
          </cell>
          <cell r="J222">
            <v>2.0048448979194895E-2</v>
          </cell>
          <cell r="K222">
            <v>2.3480767359768191E-2</v>
          </cell>
          <cell r="L222">
            <v>2.8665865125258014E-2</v>
          </cell>
          <cell r="M222">
            <v>2.7264455608897557E-2</v>
          </cell>
          <cell r="N222">
            <v>2.7384388947382932E-2</v>
          </cell>
          <cell r="O222">
            <v>2.7089420928414827E-2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6.9062109991278139E-2</v>
          </cell>
          <cell r="F223">
            <v>7.3744726612535824E-2</v>
          </cell>
          <cell r="G223">
            <v>3.5986651016889595E-2</v>
          </cell>
          <cell r="H223">
            <v>5.3563990118427683E-2</v>
          </cell>
          <cell r="I223">
            <v>1.3644265394134061E-2</v>
          </cell>
          <cell r="J223">
            <v>0.55217283561345076</v>
          </cell>
          <cell r="K223">
            <v>0.56874077003869161</v>
          </cell>
          <cell r="L223">
            <v>5.6495503793871339E-2</v>
          </cell>
          <cell r="M223">
            <v>8.2397217279306795E-3</v>
          </cell>
          <cell r="N223">
            <v>5.1260677837410033E-3</v>
          </cell>
          <cell r="O223">
            <v>6.0991399243545087E-3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7.2696957885555955E-2</v>
          </cell>
          <cell r="F224">
            <v>7.762602801319575E-2</v>
          </cell>
          <cell r="G224">
            <v>3.7880685280936438E-2</v>
          </cell>
          <cell r="H224">
            <v>5.6383147493081792E-2</v>
          </cell>
          <cell r="I224">
            <v>1.4362384625404276E-2</v>
          </cell>
          <cell r="J224">
            <v>0.58123456380363259</v>
          </cell>
          <cell r="K224">
            <v>0.59867449477757018</v>
          </cell>
          <cell r="L224">
            <v>5.9468951361969821E-2</v>
          </cell>
          <cell r="M224">
            <v>8.6733912925586031E-3</v>
          </cell>
          <cell r="N224">
            <v>5.3958608249905331E-3</v>
          </cell>
          <cell r="O224">
            <v>6.4201472887942162E-3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5.4939765420225599E-3</v>
          </cell>
          <cell r="F225"/>
          <cell r="G225"/>
          <cell r="H225">
            <v>1.2406158581190099E-3</v>
          </cell>
          <cell r="I225"/>
          <cell r="J225">
            <v>4.1501731609491298E-2</v>
          </cell>
          <cell r="L225">
            <v>6.6973857284460199E-6</v>
          </cell>
          <cell r="M225">
            <v>8.0947069041869505E-4</v>
          </cell>
          <cell r="N225">
            <v>4.1207085962831898E-6</v>
          </cell>
          <cell r="O225">
            <v>1.17923088028161E-4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5.4939765420225599E-3</v>
          </cell>
          <cell r="F226">
            <v>5.4936346028039732E-3</v>
          </cell>
          <cell r="G226">
            <v>5.4898108602819762E-3</v>
          </cell>
          <cell r="H226">
            <v>4.0527587238261336E-3</v>
          </cell>
          <cell r="I226">
            <v>1.2402724518511912E-3</v>
          </cell>
          <cell r="J226">
            <v>4.2733810922221498E-2</v>
          </cell>
          <cell r="K226">
            <v>4.1501483067106451E-2</v>
          </cell>
          <cell r="L226">
            <v>7.4941127730614003E-3</v>
          </cell>
          <cell r="M226">
            <v>8.1574357477319699E-4</v>
          </cell>
          <cell r="N226">
            <v>6.8752965833587202E-4</v>
          </cell>
          <cell r="O226">
            <v>8.0101704018788796E-4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/>
          <cell r="E227">
            <v>2.0281923087903846E-6</v>
          </cell>
          <cell r="F227">
            <v>3.029257891250455E-3</v>
          </cell>
          <cell r="G227">
            <v>1.5182471932514753E-3</v>
          </cell>
          <cell r="H227">
            <v>2.9462460191790915E-3</v>
          </cell>
          <cell r="I227">
            <v>3.7006908594398079E-3</v>
          </cell>
          <cell r="J227">
            <v>4.4640264371109762E-3</v>
          </cell>
          <cell r="K227">
            <v>9.0806666488055902E-3</v>
          </cell>
          <cell r="L227">
            <v>6.7007140285795241E-3</v>
          </cell>
          <cell r="M227">
            <v>9.4278356490459497E-3</v>
          </cell>
          <cell r="N227">
            <v>9.3483756615139295E-3</v>
          </cell>
          <cell r="O227">
            <v>1.4398548000182317E-2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/>
          <cell r="E228">
            <v>3.9817303981611856E-7</v>
          </cell>
          <cell r="F228">
            <v>3.9082311353030837E-3</v>
          </cell>
          <cell r="G228">
            <v>1.8972797019808326E-3</v>
          </cell>
          <cell r="H228">
            <v>3.5707202567502516E-3</v>
          </cell>
          <cell r="I228">
            <v>4.3534467085833113E-3</v>
          </cell>
          <cell r="J228">
            <v>5.1014841748707393E-3</v>
          </cell>
          <cell r="K228">
            <v>1.0089620567666458E-2</v>
          </cell>
          <cell r="L228">
            <v>7.4452472494030055E-3</v>
          </cell>
          <cell r="M228">
            <v>1.0475336001808876E-2</v>
          </cell>
          <cell r="N228">
            <v>1.0387080303043413E-2</v>
          </cell>
          <cell r="O228">
            <v>1.5998413555519505E-2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2.92326370531624E-3</v>
          </cell>
          <cell r="E229">
            <v>6.7547990398413101E-6</v>
          </cell>
          <cell r="F229">
            <v>4.45267426921364E-7</v>
          </cell>
          <cell r="G229">
            <v>2.5633672064588898E-7</v>
          </cell>
          <cell r="H229">
            <v>2.1696691083264502E-3</v>
          </cell>
          <cell r="I229">
            <v>7.6240183027098403E-4</v>
          </cell>
          <cell r="J229">
            <v>1.6200428441242601E-6</v>
          </cell>
          <cell r="K229">
            <v>2.1754264897545501E-3</v>
          </cell>
          <cell r="L229">
            <v>6.4565964218968395E-4</v>
          </cell>
          <cell r="M229">
            <v>1.26332826464679E-4</v>
          </cell>
          <cell r="N229">
            <v>1.9953901177475202E-3</v>
          </cell>
          <cell r="O229">
            <v>8.5871743768347296E-4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2.92326370531624E-3</v>
          </cell>
          <cell r="E230">
            <v>2.9300185043560898E-3</v>
          </cell>
          <cell r="F230">
            <v>2.9304637717830098E-3</v>
          </cell>
          <cell r="G230">
            <v>2.93072010850365E-3</v>
          </cell>
          <cell r="H230">
            <v>2.9319346684629401E-3</v>
          </cell>
          <cell r="I230">
            <v>2.9323720128582101E-3</v>
          </cell>
          <cell r="J230">
            <v>2.93369098144156E-3</v>
          </cell>
          <cell r="K230">
            <v>2.93944836286966E-3</v>
          </cell>
          <cell r="L230">
            <v>2.9396376767391401E-3</v>
          </cell>
          <cell r="M230">
            <v>2.9474189584089098E-3</v>
          </cell>
          <cell r="N230">
            <v>2.9480153643034E-3</v>
          </cell>
          <cell r="O230">
            <v>2.98044038189567E-3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3.0344167532279576E-2</v>
          </cell>
          <cell r="E231">
            <v>1.6431738036336669E-3</v>
          </cell>
          <cell r="F231">
            <v>1.6328658875674161E-2</v>
          </cell>
          <cell r="G231">
            <v>1.6736392413473151E-2</v>
          </cell>
          <cell r="H231">
            <v>2.9042940826816063E-2</v>
          </cell>
          <cell r="I231">
            <v>3.4081647406214458E-2</v>
          </cell>
          <cell r="J231">
            <v>3.3148920133297122E-2</v>
          </cell>
          <cell r="K231">
            <v>3.1017050618126044E-2</v>
          </cell>
          <cell r="L231">
            <v>2.9788721960516153E-2</v>
          </cell>
          <cell r="M231">
            <v>2.8127371661626741E-2</v>
          </cell>
          <cell r="N231">
            <v>0.23387696694464788</v>
          </cell>
          <cell r="O231">
            <v>0.26082922258763996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3.0344167532279576E-2</v>
          </cell>
          <cell r="E232">
            <v>1.6431738036336669E-3</v>
          </cell>
          <cell r="F232">
            <v>1.6328658875674161E-2</v>
          </cell>
          <cell r="G232">
            <v>1.6736392413473151E-2</v>
          </cell>
          <cell r="H232">
            <v>2.9042940826816063E-2</v>
          </cell>
          <cell r="I232">
            <v>3.4081647406214458E-2</v>
          </cell>
          <cell r="J232">
            <v>3.3148920133297122E-2</v>
          </cell>
          <cell r="K232">
            <v>3.1017050618126044E-2</v>
          </cell>
          <cell r="L232">
            <v>2.9788721960516153E-2</v>
          </cell>
          <cell r="M232">
            <v>2.8127371661626741E-2</v>
          </cell>
          <cell r="N232">
            <v>0.23387696694464788</v>
          </cell>
          <cell r="O232">
            <v>0.26082922258763996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3.0650674275029873E-2</v>
          </cell>
          <cell r="E233">
            <v>1.6597715188218861E-3</v>
          </cell>
          <cell r="F233">
            <v>1.6493594823913285E-2</v>
          </cell>
          <cell r="G233">
            <v>1.6905446882296109E-2</v>
          </cell>
          <cell r="H233">
            <v>2.9336303865470762E-2</v>
          </cell>
          <cell r="I233">
            <v>3.4425906470923723E-2</v>
          </cell>
          <cell r="J233">
            <v>3.3483757710401178E-2</v>
          </cell>
          <cell r="K233">
            <v>3.1330354159723267E-2</v>
          </cell>
          <cell r="L233">
            <v>3.008961814193551E-2</v>
          </cell>
          <cell r="M233">
            <v>2.8411486526895732E-2</v>
          </cell>
          <cell r="N233">
            <v>0.23623936055014946</v>
          </cell>
          <cell r="O233">
            <v>0.26346386119963644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1.4754843095330801E-4</v>
          </cell>
          <cell r="F234">
            <v>1.6226653184173399E-3</v>
          </cell>
          <cell r="G234">
            <v>1.0761212943491E-3</v>
          </cell>
          <cell r="H234">
            <v>2.2412332856004001E-3</v>
          </cell>
          <cell r="I234">
            <v>2.33203604173208E-3</v>
          </cell>
          <cell r="J234">
            <v>1.90869075011058E-3</v>
          </cell>
          <cell r="K234">
            <v>2.1068141990953902E-3</v>
          </cell>
          <cell r="L234">
            <v>1.7599626620403599E-3</v>
          </cell>
          <cell r="M234">
            <v>1.8841766070921901E-3</v>
          </cell>
          <cell r="N234">
            <v>1.9939322238570499E-2</v>
          </cell>
          <cell r="O234">
            <v>1.4167684534151299E-2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2.2876177829236812E-4</v>
          </cell>
          <cell r="F235">
            <v>1.77031874405218E-3</v>
          </cell>
          <cell r="G235">
            <v>1.6679663877323999E-3</v>
          </cell>
          <cell r="H235">
            <v>2.8205395184922799E-3</v>
          </cell>
          <cell r="I235">
            <v>3.2503217131148706E-3</v>
          </cell>
          <cell r="J235">
            <v>3.1312273209272404E-3</v>
          </cell>
          <cell r="K235">
            <v>3.2273768295710205E-3</v>
          </cell>
          <cell r="L235">
            <v>2.8674957140473697E-3</v>
          </cell>
          <cell r="M235">
            <v>2.9593447556587106E-3</v>
          </cell>
          <cell r="N235">
            <v>2.1379971488482762E-2</v>
          </cell>
          <cell r="O235">
            <v>2.4054111196860205E-2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/>
          <cell r="E236"/>
          <cell r="F236">
            <v>1.2741260720981158</v>
          </cell>
          <cell r="G236">
            <v>1.2063556713103147</v>
          </cell>
          <cell r="H236">
            <v>0.6924439537053706</v>
          </cell>
          <cell r="I236">
            <v>0.71237826010696126</v>
          </cell>
          <cell r="J236">
            <v>0.66815805490467517</v>
          </cell>
          <cell r="K236">
            <v>0.34610939126438628</v>
          </cell>
          <cell r="L236">
            <v>0.11541057781719864</v>
          </cell>
          <cell r="M236">
            <v>0.10104295694984973</v>
          </cell>
          <cell r="N236">
            <v>8.4670083638153662E-2</v>
          </cell>
          <cell r="O236">
            <v>6.7224609935092799E-2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/>
          <cell r="E237"/>
          <cell r="F237">
            <v>1.274174204529628</v>
          </cell>
          <cell r="G237">
            <v>1.2064011088856137</v>
          </cell>
          <cell r="H237">
            <v>0.69246970257407126</v>
          </cell>
          <cell r="I237">
            <v>0.71240339593265156</v>
          </cell>
          <cell r="J237">
            <v>0.66818275017556417</v>
          </cell>
          <cell r="K237">
            <v>0.34612211780404789</v>
          </cell>
          <cell r="L237">
            <v>0.11541507390870052</v>
          </cell>
          <cell r="M237">
            <v>0.10104699795459204</v>
          </cell>
          <cell r="N237">
            <v>8.467341846042023E-2</v>
          </cell>
          <cell r="O237">
            <v>6.7227386688374483E-2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7.5627150739473901E-3</v>
          </cell>
          <cell r="E238">
            <v>0.103709543187735</v>
          </cell>
          <cell r="F238">
            <v>5.8833632184554703E-5</v>
          </cell>
          <cell r="G238">
            <v>6.9594239934773206E-5</v>
          </cell>
          <cell r="H238">
            <v>1.12792140108802E-2</v>
          </cell>
          <cell r="I238">
            <v>4.72022295064509E-2</v>
          </cell>
          <cell r="J238">
            <v>1.62623805040544E-4</v>
          </cell>
          <cell r="K238">
            <v>4.3231409837578299E-4</v>
          </cell>
          <cell r="L238">
            <v>6.1011860937782696E-3</v>
          </cell>
          <cell r="M238">
            <v>3.3569710259002002E-3</v>
          </cell>
          <cell r="N238">
            <v>7.6652749306099104E-4</v>
          </cell>
          <cell r="O238">
            <v>3.0347048074507101E-3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7.5636244428361112E-3</v>
          </cell>
          <cell r="E239">
            <v>0.11126718906166687</v>
          </cell>
          <cell r="F239">
            <v>0.11126816997842823</v>
          </cell>
          <cell r="G239">
            <v>0.11126836471048666</v>
          </cell>
          <cell r="H239">
            <v>6.6309565729655809E-2</v>
          </cell>
          <cell r="I239">
            <v>5.8494751120536446E-2</v>
          </cell>
          <cell r="J239">
            <v>5.8494569808243496E-2</v>
          </cell>
          <cell r="K239">
            <v>3.0649772189375701E-2</v>
          </cell>
          <cell r="L239">
            <v>1.10667719300517E-2</v>
          </cell>
          <cell r="M239">
            <v>9.6099935150017537E-3</v>
          </cell>
          <cell r="N239">
            <v>7.9487775771711587E-3</v>
          </cell>
          <cell r="O239">
            <v>6.7421039811376843E-3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6.9177034052557813</v>
          </cell>
          <cell r="E240">
            <v>6.3114870214292873</v>
          </cell>
          <cell r="F240">
            <v>6.2459485420129051</v>
          </cell>
          <cell r="G240">
            <v>5.0979628187381438</v>
          </cell>
          <cell r="H240">
            <v>3.8997213582848453</v>
          </cell>
          <cell r="I240">
            <v>2.6745119541471274</v>
          </cell>
          <cell r="J240">
            <v>1.4398565745208727</v>
          </cell>
          <cell r="K240">
            <v>0.20682769449933283</v>
          </cell>
          <cell r="L240">
            <v>0.20677012355221672</v>
          </cell>
          <cell r="M240">
            <v>0.20676133914373071</v>
          </cell>
          <cell r="N240">
            <v>0.19923066649164786</v>
          </cell>
          <cell r="O240">
            <v>0.19750860391141933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655.76794010024298</v>
          </cell>
          <cell r="E241">
            <v>597.33493654329197</v>
          </cell>
          <cell r="F241">
            <v>589.70351675766005</v>
          </cell>
          <cell r="G241">
            <v>479.38683080294697</v>
          </cell>
          <cell r="H241">
            <v>365.24486852673999</v>
          </cell>
          <cell r="I241">
            <v>249.49573980715201</v>
          </cell>
          <cell r="J241">
            <v>133.78664077646701</v>
          </cell>
          <cell r="K241">
            <v>19.141852088438402</v>
          </cell>
          <cell r="L241">
            <v>19.136523911489199</v>
          </cell>
          <cell r="M241">
            <v>19.135710916651401</v>
          </cell>
          <cell r="N241">
            <v>18.4387490209945</v>
          </cell>
          <cell r="O241">
            <v>18.279372554136099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8.8978010868418398</v>
          </cell>
          <cell r="E242">
            <v>8.1049516491627163</v>
          </cell>
          <cell r="F242">
            <v>8.0014045693033964</v>
          </cell>
          <cell r="G242">
            <v>6.5045702958337523</v>
          </cell>
          <cell r="H242">
            <v>4.955832680145722</v>
          </cell>
          <cell r="I242">
            <v>3.3852881927700436</v>
          </cell>
          <cell r="J242">
            <v>1.8152868490701146</v>
          </cell>
          <cell r="K242">
            <v>0.25972662263824137</v>
          </cell>
          <cell r="L242">
            <v>0.25965432715724784</v>
          </cell>
          <cell r="M242">
            <v>0.25964329601969433</v>
          </cell>
          <cell r="N242">
            <v>0.25018655388052202</v>
          </cell>
          <cell r="O242">
            <v>0.24802405093807428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9.4438884396671301E-3</v>
          </cell>
          <cell r="F243">
            <v>4.3729348244806501E-5</v>
          </cell>
          <cell r="G243">
            <v>4.3051552129331802E-5</v>
          </cell>
          <cell r="H243">
            <v>0.16287131028910801</v>
          </cell>
          <cell r="I243">
            <v>2.6069336012365398E-3</v>
          </cell>
          <cell r="J243">
            <v>4.5304473887845501E-5</v>
          </cell>
          <cell r="K243">
            <v>1.7784577799652201E-2</v>
          </cell>
          <cell r="L243">
            <v>6.6254635068238501E-4</v>
          </cell>
          <cell r="M243">
            <v>1.8987445971387499E-4</v>
          </cell>
          <cell r="N243">
            <v>1.4801504604528301E-2</v>
          </cell>
          <cell r="O243">
            <v>4.1320592267444396E-3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0.38577478353840583</v>
          </cell>
          <cell r="F244">
            <v>0.38575745943332695</v>
          </cell>
          <cell r="G244">
            <v>0.38560900489627925</v>
          </cell>
          <cell r="H244">
            <v>0.26524390246343005</v>
          </cell>
          <cell r="I244">
            <v>0.16549432865394775</v>
          </cell>
          <cell r="J244">
            <v>0.14779977256212529</v>
          </cell>
          <cell r="K244">
            <v>2.0350430211167864E-2</v>
          </cell>
          <cell r="L244">
            <v>1.8826261656432908E-2</v>
          </cell>
          <cell r="M244">
            <v>1.8542156637642374E-2</v>
          </cell>
          <cell r="N244">
            <v>1.848833216124169E-2</v>
          </cell>
          <cell r="O244">
            <v>1.9046778930205607E-2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1.2113205029635568E-5</v>
          </cell>
          <cell r="F245">
            <v>2.2783606769580207E-4</v>
          </cell>
          <cell r="G245">
            <v>3.2434892337593921E-3</v>
          </cell>
          <cell r="H245">
            <v>9.3298457725409598E-3</v>
          </cell>
          <cell r="I245">
            <v>1.425758192227038E-2</v>
          </cell>
          <cell r="J245">
            <v>1.8023666237754272E-2</v>
          </cell>
          <cell r="K245">
            <v>1.5519233224974872E-2</v>
          </cell>
          <cell r="L245">
            <v>1.5944340626312826E-2</v>
          </cell>
          <cell r="M245">
            <v>1.813320583829979E-2</v>
          </cell>
          <cell r="N245">
            <v>2.1537798114292558E-2</v>
          </cell>
          <cell r="O245">
            <v>2.271878228084535E-2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0.69257539435236659</v>
          </cell>
          <cell r="E246">
            <v>0.75019128891008813</v>
          </cell>
          <cell r="F246">
            <v>0.6526327117936338</v>
          </cell>
          <cell r="G246">
            <v>2.7066865168147305</v>
          </cell>
          <cell r="H246">
            <v>5.0883646544146997</v>
          </cell>
          <cell r="I246">
            <v>5.7746640136804466</v>
          </cell>
          <cell r="J246">
            <v>5.8322435583329248</v>
          </cell>
          <cell r="K246">
            <v>4.2685417513096988</v>
          </cell>
          <cell r="L246">
            <v>3.7487502329092868</v>
          </cell>
          <cell r="M246">
            <v>3.7664272687959297</v>
          </cell>
          <cell r="N246">
            <v>3.9474620969020449</v>
          </cell>
          <cell r="O246">
            <v>3.9500880849091295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0.69257539435236659</v>
          </cell>
          <cell r="E247">
            <v>0.75020340211511816</v>
          </cell>
          <cell r="F247">
            <v>0.6528605478613293</v>
          </cell>
          <cell r="G247">
            <v>2.7099300060484905</v>
          </cell>
          <cell r="H247">
            <v>5.0976945001872433</v>
          </cell>
          <cell r="I247">
            <v>5.7889215956027238</v>
          </cell>
          <cell r="J247">
            <v>5.8502672245706799</v>
          </cell>
          <cell r="K247">
            <v>4.2840609845346789</v>
          </cell>
          <cell r="L247">
            <v>3.7646945735356003</v>
          </cell>
          <cell r="M247">
            <v>3.7845604746342261</v>
          </cell>
          <cell r="N247">
            <v>3.968999895016339</v>
          </cell>
          <cell r="O247">
            <v>3.9728068671899757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9.8765061987961484</v>
          </cell>
          <cell r="E248">
            <v>12.919816424232209</v>
          </cell>
          <cell r="F248">
            <v>14.392740238677026</v>
          </cell>
          <cell r="G248">
            <v>17.192960981390346</v>
          </cell>
          <cell r="H248">
            <v>19.879260479391277</v>
          </cell>
          <cell r="I248">
            <v>22.012870453497293</v>
          </cell>
          <cell r="J248">
            <v>24.385977996275187</v>
          </cell>
          <cell r="K248">
            <v>27.688453453567867</v>
          </cell>
          <cell r="L248">
            <v>30.149242154684377</v>
          </cell>
          <cell r="M248">
            <v>30.611214522891281</v>
          </cell>
          <cell r="N248">
            <v>27.701004352259062</v>
          </cell>
          <cell r="O248">
            <v>28.685222240188899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9.8765061987961484</v>
          </cell>
          <cell r="E249">
            <v>12.919816424232209</v>
          </cell>
          <cell r="F249">
            <v>14.392740238677026</v>
          </cell>
          <cell r="G249">
            <v>17.192960981390346</v>
          </cell>
          <cell r="H249">
            <v>19.879260479391277</v>
          </cell>
          <cell r="I249">
            <v>22.012870453497293</v>
          </cell>
          <cell r="J249">
            <v>24.385977996275187</v>
          </cell>
          <cell r="K249">
            <v>27.688453453567867</v>
          </cell>
          <cell r="L249">
            <v>30.149242154684377</v>
          </cell>
          <cell r="M249">
            <v>30.611214522891281</v>
          </cell>
          <cell r="N249">
            <v>27.701004352259062</v>
          </cell>
          <cell r="O249">
            <v>28.685222240188899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58.701894525487354</v>
          </cell>
          <cell r="F250">
            <v>51.05070274930835</v>
          </cell>
          <cell r="G250">
            <v>51.729510522699378</v>
          </cell>
          <cell r="H250">
            <v>52.121962776199894</v>
          </cell>
          <cell r="I250">
            <v>52.657713611774113</v>
          </cell>
          <cell r="J250">
            <v>52.050107491636957</v>
          </cell>
          <cell r="K250">
            <v>52.114364369592252</v>
          </cell>
          <cell r="L250">
            <v>53.162327753044622</v>
          </cell>
          <cell r="M250">
            <v>54.016787176189823</v>
          </cell>
          <cell r="N250">
            <v>54.826883327290162</v>
          </cell>
          <cell r="O250">
            <v>55.599925313982887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58.701894525487354</v>
          </cell>
          <cell r="F251">
            <v>51.05070274930835</v>
          </cell>
          <cell r="G251">
            <v>51.729510522699378</v>
          </cell>
          <cell r="H251">
            <v>52.121962776199894</v>
          </cell>
          <cell r="I251">
            <v>52.657713611774113</v>
          </cell>
          <cell r="J251">
            <v>52.050107491636957</v>
          </cell>
          <cell r="K251">
            <v>52.114364369592252</v>
          </cell>
          <cell r="L251">
            <v>53.162327753044622</v>
          </cell>
          <cell r="M251">
            <v>54.016787176189823</v>
          </cell>
          <cell r="N251">
            <v>54.826883327290162</v>
          </cell>
          <cell r="O251">
            <v>55.599925313982887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2.40614387956979E-7</v>
          </cell>
          <cell r="E252">
            <v>2.4578054863644099E-6</v>
          </cell>
          <cell r="F252">
            <v>2.0929959864149599E-6</v>
          </cell>
          <cell r="G252">
            <v>2.7328120241689999E-6</v>
          </cell>
          <cell r="H252">
            <v>2.9042600541734801E-5</v>
          </cell>
          <cell r="I252">
            <v>5.6632237908882603E-2</v>
          </cell>
          <cell r="J252">
            <v>3.5171934566885099</v>
          </cell>
          <cell r="K252">
            <v>1.9346039519055001</v>
          </cell>
          <cell r="L252">
            <v>0.110774136892945</v>
          </cell>
          <cell r="M252">
            <v>9.0352814558459796E-2</v>
          </cell>
          <cell r="N252">
            <v>0.69287413228371397</v>
          </cell>
          <cell r="O252">
            <v>3.04828882032816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6.605531508968248</v>
          </cell>
          <cell r="E253">
            <v>6.2047516738888007</v>
          </cell>
          <cell r="F253">
            <v>5.5092333844254009</v>
          </cell>
          <cell r="G253">
            <v>5.5092314363371457</v>
          </cell>
          <cell r="H253">
            <v>5.5092574676143968</v>
          </cell>
          <cell r="I253">
            <v>5.5658854280126988</v>
          </cell>
          <cell r="J253">
            <v>5.5016602635344656</v>
          </cell>
          <cell r="K253">
            <v>5.5084524295944197</v>
          </cell>
          <cell r="L253">
            <v>5.6192206453044466</v>
          </cell>
          <cell r="M253">
            <v>5.7095372640595174</v>
          </cell>
          <cell r="N253">
            <v>5.7951634306481283</v>
          </cell>
          <cell r="O253">
            <v>5.8768748365452765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1.5442496282102919E-3</v>
          </cell>
          <cell r="E254">
            <v>5.6213710973854062E-4</v>
          </cell>
          <cell r="F254">
            <v>1.0453656653725074E-3</v>
          </cell>
          <cell r="G254">
            <v>0.32559512276761876</v>
          </cell>
          <cell r="H254">
            <v>0.32368279458841204</v>
          </cell>
          <cell r="I254">
            <v>0.3230434612425383</v>
          </cell>
          <cell r="J254">
            <v>0.32053446226829463</v>
          </cell>
          <cell r="K254">
            <v>0.31643816800428376</v>
          </cell>
          <cell r="L254">
            <v>0.31753210692108258</v>
          </cell>
          <cell r="M254">
            <v>0.31407857533130551</v>
          </cell>
          <cell r="N254">
            <v>0.31458960065902891</v>
          </cell>
          <cell r="O254">
            <v>0.30428517544133699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0.22849823977901593</v>
          </cell>
          <cell r="E255">
            <v>0.22959726821413903</v>
          </cell>
          <cell r="F255">
            <v>0.33566397837006817</v>
          </cell>
          <cell r="G255">
            <v>7.3536101263951183E-3</v>
          </cell>
          <cell r="H255">
            <v>5.5062424533239276E-3</v>
          </cell>
          <cell r="I255">
            <v>4.4835543952683084E-3</v>
          </cell>
          <cell r="J255">
            <v>5.3311673129725502E-3</v>
          </cell>
          <cell r="K255">
            <v>7.7668259391308388E-3</v>
          </cell>
          <cell r="L255">
            <v>6.6719104057788459E-3</v>
          </cell>
          <cell r="M255">
            <v>1.0127046811999328E-2</v>
          </cell>
          <cell r="N255">
            <v>9.6153682464300665E-3</v>
          </cell>
          <cell r="O255">
            <v>1.9923903074255272E-2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0.23004248940722621</v>
          </cell>
          <cell r="E256">
            <v>0.23015940532387758</v>
          </cell>
          <cell r="F256">
            <v>0.33670702973533045</v>
          </cell>
          <cell r="G256">
            <v>0.33294696334680196</v>
          </cell>
          <cell r="H256">
            <v>0.32918740501123495</v>
          </cell>
          <cell r="I256">
            <v>0.32752539086395471</v>
          </cell>
          <cell r="J256">
            <v>0.32586396166444043</v>
          </cell>
          <cell r="K256">
            <v>0.32420351651987395</v>
          </cell>
          <cell r="L256">
            <v>0.32420249378605193</v>
          </cell>
          <cell r="M256">
            <v>0.32420408988075533</v>
          </cell>
          <cell r="N256">
            <v>0.3242034547688834</v>
          </cell>
          <cell r="O256">
            <v>0.32420757371215003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2.3518306317630916E-5</v>
          </cell>
          <cell r="F257">
            <v>1.6331124999974658</v>
          </cell>
          <cell r="G257">
            <v>3.8542485448668362</v>
          </cell>
          <cell r="H257">
            <v>4.0247562198069993</v>
          </cell>
          <cell r="I257">
            <v>4.2529683716071762</v>
          </cell>
          <cell r="J257">
            <v>4.5300296218109901</v>
          </cell>
          <cell r="K257">
            <v>4.7964888698429453</v>
          </cell>
          <cell r="L257">
            <v>5.001359364747576</v>
          </cell>
          <cell r="M257">
            <v>5.1908599200655097</v>
          </cell>
          <cell r="N257">
            <v>5.4574533165619519</v>
          </cell>
          <cell r="O257">
            <v>5.6351768288185422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2.3579613455436893E-5</v>
          </cell>
          <cell r="F258">
            <v>1.2467761137962907</v>
          </cell>
          <cell r="G258">
            <v>2.3438198376730992</v>
          </cell>
          <cell r="H258">
            <v>2.489236574420898</v>
          </cell>
          <cell r="I258">
            <v>2.5933356384502892</v>
          </cell>
          <cell r="J258">
            <v>2.6655526123815085</v>
          </cell>
          <cell r="K258">
            <v>2.7652536068384461</v>
          </cell>
          <cell r="L258">
            <v>2.9466696875843263</v>
          </cell>
          <cell r="M258">
            <v>3.1607951031468282</v>
          </cell>
          <cell r="N258">
            <v>3.3199057544406134</v>
          </cell>
          <cell r="O258">
            <v>3.58361207127493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4.6055354862408676E-5</v>
          </cell>
          <cell r="F259">
            <v>2.8798886137937569</v>
          </cell>
          <cell r="G259">
            <v>6.1980683825399314</v>
          </cell>
          <cell r="H259">
            <v>6.5139927942278959</v>
          </cell>
          <cell r="I259">
            <v>6.8463040100574579</v>
          </cell>
          <cell r="J259">
            <v>7.1955822341925</v>
          </cell>
          <cell r="K259">
            <v>7.5617424766813883</v>
          </cell>
          <cell r="L259">
            <v>7.9480290523319086</v>
          </cell>
          <cell r="M259">
            <v>8.3516550232123343</v>
          </cell>
          <cell r="N259">
            <v>8.7773590710025662</v>
          </cell>
          <cell r="O259">
            <v>9.2187889000934735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7.2522091571112585E-2</v>
          </cell>
          <cell r="F260">
            <v>0.32678670990357067</v>
          </cell>
          <cell r="G260">
            <v>0.64008103958760543</v>
          </cell>
          <cell r="H260">
            <v>0.5506952085397856</v>
          </cell>
          <cell r="I260">
            <v>0.57155750385297377</v>
          </cell>
          <cell r="J260">
            <v>0.53822185709626424</v>
          </cell>
          <cell r="K260">
            <v>0.55163759863543549</v>
          </cell>
          <cell r="L260">
            <v>0.63588823011992401</v>
          </cell>
          <cell r="M260">
            <v>0.64671285074642415</v>
          </cell>
          <cell r="N260">
            <v>0.6448248966411696</v>
          </cell>
          <cell r="O260">
            <v>0.63504270047762024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7.2526145775272569E-2</v>
          </cell>
          <cell r="F261">
            <v>0.32680494423980117</v>
          </cell>
          <cell r="G261">
            <v>0.64010840036701866</v>
          </cell>
          <cell r="H261">
            <v>0.55072194577483446</v>
          </cell>
          <cell r="I261">
            <v>0.57158536480338296</v>
          </cell>
          <cell r="J261">
            <v>0.53825164052036245</v>
          </cell>
          <cell r="K261">
            <v>0.55166626608245106</v>
          </cell>
          <cell r="L261">
            <v>0.63591752457294415</v>
          </cell>
          <cell r="M261">
            <v>0.64674043500853418</v>
          </cell>
          <cell r="N261">
            <v>0.64485261387079962</v>
          </cell>
          <cell r="O261">
            <v>0.6350705567088053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1.3883966366712701E-4</v>
          </cell>
          <cell r="E262">
            <v>9.5504686610819699E-3</v>
          </cell>
          <cell r="F262">
            <v>2.7124160014381601E-2</v>
          </cell>
          <cell r="G262">
            <v>2.55860917524173E-2</v>
          </cell>
          <cell r="H262">
            <v>4.6268838236526002E-3</v>
          </cell>
          <cell r="I262">
            <v>3.0884165395781499E-2</v>
          </cell>
          <cell r="J262">
            <v>2.6354764220996099E-2</v>
          </cell>
          <cell r="K262">
            <v>4.89962606179187E-3</v>
          </cell>
          <cell r="L262">
            <v>2.97156012432933E-2</v>
          </cell>
          <cell r="M262">
            <v>2.7590787721817701E-2</v>
          </cell>
          <cell r="N262">
            <v>1.35942621688176E-2</v>
          </cell>
          <cell r="O262">
            <v>2.1117447735168798E-2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1.3883966366712701E-4</v>
          </cell>
          <cell r="E263">
            <v>9.6799010329303072E-3</v>
          </cell>
          <cell r="F263">
            <v>3.6781615080081494E-2</v>
          </cell>
          <cell r="G263">
            <v>6.2330310156696996E-2</v>
          </cell>
          <cell r="H263">
            <v>6.2091451163138002E-2</v>
          </cell>
          <cell r="I263">
            <v>6.1768483181795487E-2</v>
          </cell>
          <cell r="J263">
            <v>6.1768673079689529E-2</v>
          </cell>
          <cell r="K263">
            <v>6.1796779790951689E-2</v>
          </cell>
          <cell r="L263">
            <v>6.1777261310860691E-2</v>
          </cell>
          <cell r="M263">
            <v>6.1802061049844183E-2</v>
          </cell>
          <cell r="N263">
            <v>6.1791643086524413E-2</v>
          </cell>
          <cell r="O263">
            <v>6.1805622058775378E-2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5.6100026608852298</v>
          </cell>
          <cell r="E264">
            <v>6.0767054133321565</v>
          </cell>
          <cell r="F264">
            <v>6.0767070523781435</v>
          </cell>
          <cell r="G264">
            <v>6.076708858999794</v>
          </cell>
          <cell r="H264">
            <v>6.0767099739621644</v>
          </cell>
          <cell r="I264">
            <v>6.0767137207813953</v>
          </cell>
          <cell r="J264">
            <v>6.0767204940468291</v>
          </cell>
          <cell r="K264">
            <v>6.2374196225871437</v>
          </cell>
          <cell r="L264">
            <v>9.0346689975533234</v>
          </cell>
          <cell r="M264">
            <v>9.0346830743177371</v>
          </cell>
          <cell r="N264">
            <v>9.0347020141436545</v>
          </cell>
          <cell r="O264">
            <v>9.0347140938251442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6.0987786264171024</v>
          </cell>
          <cell r="E265">
            <v>6.6044070548708174</v>
          </cell>
          <cell r="F265">
            <v>6.6018062844969618</v>
          </cell>
          <cell r="G265">
            <v>6.5974752147778553</v>
          </cell>
          <cell r="H265">
            <v>6.5931490761993476</v>
          </cell>
          <cell r="I265">
            <v>6.5888314626716085</v>
          </cell>
          <cell r="J265">
            <v>6.5845227850048866</v>
          </cell>
          <cell r="K265">
            <v>6.7542264074724647</v>
          </cell>
          <cell r="L265">
            <v>9.7832442930521868</v>
          </cell>
          <cell r="M265">
            <v>9.7832595361590737</v>
          </cell>
          <cell r="N265">
            <v>9.7832800452606019</v>
          </cell>
          <cell r="O265">
            <v>9.7832931258145184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0.84969997176979595</v>
          </cell>
          <cell r="E266">
            <v>8.8336950458610805E-8</v>
          </cell>
          <cell r="F266">
            <v>7.5710802355682203E-8</v>
          </cell>
          <cell r="G266">
            <v>1.06842862005183E-7</v>
          </cell>
          <cell r="H266">
            <v>1.07024230847102E-7</v>
          </cell>
          <cell r="I266">
            <v>1.3088180007282099E-7</v>
          </cell>
          <cell r="J266">
            <v>1.7384217125254199E-7</v>
          </cell>
          <cell r="K266">
            <v>2.5853900398828101E-7</v>
          </cell>
          <cell r="L266">
            <v>3.1990050032572299E-7</v>
          </cell>
          <cell r="M266">
            <v>5.7214820841230097E-7</v>
          </cell>
          <cell r="N266">
            <v>5.8805245685625803E-7</v>
          </cell>
          <cell r="O266">
            <v>3.2201550301609801E-6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0.84969997176979595</v>
          </cell>
          <cell r="E267">
            <v>0.84970006010674604</v>
          </cell>
          <cell r="F267">
            <v>0.849700135817549</v>
          </cell>
          <cell r="G267">
            <v>0.849700242660411</v>
          </cell>
          <cell r="H267">
            <v>0.84970034968464103</v>
          </cell>
          <cell r="I267">
            <v>0.84970048056644198</v>
          </cell>
          <cell r="J267">
            <v>0.84970065440861298</v>
          </cell>
          <cell r="K267">
            <v>0.84970091294761696</v>
          </cell>
          <cell r="L267">
            <v>0.84970123284811705</v>
          </cell>
          <cell r="M267">
            <v>0.84970180499632497</v>
          </cell>
          <cell r="N267">
            <v>0.84970239304878203</v>
          </cell>
          <cell r="O267">
            <v>0.84970561320381199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0.31051179230853199</v>
          </cell>
          <cell r="E268">
            <v>0.39251918603522967</v>
          </cell>
          <cell r="F268">
            <v>0.66048068301871221</v>
          </cell>
          <cell r="G268">
            <v>1.5606998158546403</v>
          </cell>
          <cell r="H268">
            <v>2.6073444876330996</v>
          </cell>
          <cell r="I268">
            <v>4.0493366471649388</v>
          </cell>
          <cell r="J268">
            <v>4.1199592204132438</v>
          </cell>
          <cell r="K268">
            <v>4.1459737719555898</v>
          </cell>
          <cell r="L268">
            <v>4.4334730546134109</v>
          </cell>
          <cell r="M268">
            <v>4.6575286879540165</v>
          </cell>
          <cell r="N268">
            <v>4.6576173742195826</v>
          </cell>
          <cell r="O268">
            <v>4.9189474697919477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0.4367254462848551</v>
          </cell>
          <cell r="E269">
            <v>0.55206636573168688</v>
          </cell>
          <cell r="F269">
            <v>0.92894610832448998</v>
          </cell>
          <cell r="G269">
            <v>2.1950770968419704</v>
          </cell>
          <cell r="H269">
            <v>3.6671511781056245</v>
          </cell>
          <cell r="I269">
            <v>5.695269545942252</v>
          </cell>
          <cell r="J269">
            <v>5.7581540466991603</v>
          </cell>
          <cell r="K269">
            <v>5.7582969054938742</v>
          </cell>
          <cell r="L269">
            <v>6.1576014647408517</v>
          </cell>
          <cell r="M269">
            <v>6.4687898443805771</v>
          </cell>
          <cell r="N269">
            <v>6.4689130197494116</v>
          </cell>
          <cell r="O269">
            <v>6.8318714858221439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1.35807967054004E-2</v>
          </cell>
          <cell r="F270">
            <v>1.0846755016880099E-2</v>
          </cell>
          <cell r="G270">
            <v>5.0453186709581301E-2</v>
          </cell>
          <cell r="H270">
            <v>9.7740098125982305E-2</v>
          </cell>
          <cell r="I270">
            <v>0.188503632609098</v>
          </cell>
          <cell r="J270">
            <v>4.9418562287028103E-4</v>
          </cell>
          <cell r="K270">
            <v>0.16635020188082</v>
          </cell>
          <cell r="L270">
            <v>0.14402159109692</v>
          </cell>
          <cell r="M270">
            <v>3.5612549628787002E-2</v>
          </cell>
          <cell r="N270">
            <v>0.202526691808497</v>
          </cell>
          <cell r="O270">
            <v>0.15431798625503201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3.0589945761179575E-2</v>
          </cell>
          <cell r="F271">
            <v>4.1424475736976038E-2</v>
          </cell>
          <cell r="G271">
            <v>9.185638683523982E-2</v>
          </cell>
          <cell r="H271">
            <v>0.17033076784132609</v>
          </cell>
          <cell r="I271">
            <v>0.32932802663770316</v>
          </cell>
          <cell r="J271">
            <v>0.28670004065024457</v>
          </cell>
          <cell r="K271">
            <v>0.35529540008206734</v>
          </cell>
          <cell r="L271">
            <v>0.33970700463917713</v>
          </cell>
          <cell r="M271">
            <v>0.34592528052086652</v>
          </cell>
          <cell r="N271">
            <v>0.36588202773053291</v>
          </cell>
          <cell r="O271">
            <v>0.3923864100004496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5.326887657202046E-4</v>
          </cell>
          <cell r="G272">
            <v>3.1790762553329894E-3</v>
          </cell>
          <cell r="H272">
            <v>3.2469345212056029E-3</v>
          </cell>
          <cell r="I272">
            <v>3.3805867628408132E-3</v>
          </cell>
          <cell r="J272">
            <v>3.3884542315080063E-3</v>
          </cell>
          <cell r="K272">
            <v>6.2356547773587566E-3</v>
          </cell>
          <cell r="L272">
            <v>6.2380389394127659E-3</v>
          </cell>
          <cell r="M272">
            <v>6.2473937016468044E-3</v>
          </cell>
          <cell r="N272">
            <v>6.2541379191323821E-3</v>
          </cell>
          <cell r="O272">
            <v>6.3940579612795471E-3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5.9187640635578243E-4</v>
          </cell>
          <cell r="G273">
            <v>3.5323069503699904E-3</v>
          </cell>
          <cell r="H273">
            <v>3.6077050235617841E-3</v>
          </cell>
          <cell r="I273">
            <v>3.7562075142675718E-3</v>
          </cell>
          <cell r="J273">
            <v>3.7649491461200042E-3</v>
          </cell>
          <cell r="K273">
            <v>6.9285053081763982E-3</v>
          </cell>
          <cell r="L273">
            <v>6.9311543771252947E-3</v>
          </cell>
          <cell r="M273">
            <v>6.9415485573853424E-3</v>
          </cell>
          <cell r="N273">
            <v>6.9490421323693107E-3</v>
          </cell>
          <cell r="O273">
            <v>7.1045088458661608E-3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4.20572703538265E-7</v>
          </cell>
          <cell r="F274">
            <v>5.9948323178156798E-5</v>
          </cell>
          <cell r="G274">
            <v>2.3239622077293E-4</v>
          </cell>
          <cell r="H274">
            <v>3.0168877988518702E-6</v>
          </cell>
          <cell r="I274">
            <v>7.0410563248766596E-5</v>
          </cell>
          <cell r="J274">
            <v>1.98252951501449E-4</v>
          </cell>
          <cell r="K274">
            <v>2.4059366537418399E-4</v>
          </cell>
          <cell r="L274">
            <v>6.0464627412172898E-5</v>
          </cell>
          <cell r="M274">
            <v>2.0844696057225099E-4</v>
          </cell>
          <cell r="N274">
            <v>2.05316170481081E-4</v>
          </cell>
          <cell r="O274">
            <v>1.3377220016106599E-4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4.20572703538265E-7</v>
          </cell>
          <cell r="F275">
            <v>6.0275183372179862E-5</v>
          </cell>
          <cell r="G275">
            <v>2.9238846736064365E-4</v>
          </cell>
          <cell r="H275">
            <v>2.9470948569588486E-4</v>
          </cell>
          <cell r="I275">
            <v>2.7340944920614289E-4</v>
          </cell>
          <cell r="J275">
            <v>2.7126295047405908E-4</v>
          </cell>
          <cell r="K275">
            <v>5.0854870846906341E-4</v>
          </cell>
          <cell r="L275">
            <v>4.8304298196175631E-4</v>
          </cell>
          <cell r="M275">
            <v>5.0873255771278277E-4</v>
          </cell>
          <cell r="N275">
            <v>4.9652598747165538E-4</v>
          </cell>
          <cell r="O275">
            <v>5.4666905337730069E-4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2.6705496423581367E-3</v>
          </cell>
          <cell r="H276">
            <v>1.8410196162217071E-3</v>
          </cell>
          <cell r="I276">
            <v>1.6575744799146104E-3</v>
          </cell>
          <cell r="J276">
            <v>1.6256549147240459E-3</v>
          </cell>
          <cell r="K276">
            <v>4.3004178868010241E-3</v>
          </cell>
          <cell r="L276">
            <v>4.1885320780825335E-3</v>
          </cell>
          <cell r="M276">
            <v>4.1740404170085088E-3</v>
          </cell>
          <cell r="N276">
            <v>4.1786215419482003E-3</v>
          </cell>
          <cell r="O276">
            <v>6.5412555229935722E-3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4.7234167653968195E-4</v>
          </cell>
          <cell r="H277">
            <v>1.8383551560159687E-3</v>
          </cell>
          <cell r="I277">
            <v>1.6544841305370704E-3</v>
          </cell>
          <cell r="J277">
            <v>1.6218050461753659E-3</v>
          </cell>
          <cell r="K277">
            <v>4.2881122310205293E-3</v>
          </cell>
          <cell r="L277">
            <v>4.1757623735483845E-3</v>
          </cell>
          <cell r="M277">
            <v>4.1630087142328917E-3</v>
          </cell>
          <cell r="N277">
            <v>4.1687648942740413E-3</v>
          </cell>
          <cell r="O277">
            <v>6.5257416269892841E-3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3.1416452152505767E-3</v>
          </cell>
          <cell r="H278">
            <v>3.6780974627368831E-3</v>
          </cell>
          <cell r="I278">
            <v>3.3109007334168506E-3</v>
          </cell>
          <cell r="J278">
            <v>3.2462848957678912E-3</v>
          </cell>
          <cell r="K278">
            <v>8.5873476608593416E-3</v>
          </cell>
          <cell r="L278">
            <v>8.363123730100645E-3</v>
          </cell>
          <cell r="M278">
            <v>8.3358840153507745E-3</v>
          </cell>
          <cell r="N278">
            <v>8.3462183015542753E-3</v>
          </cell>
          <cell r="O278">
            <v>1.3065827730939139E-2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0.68564964040884235</v>
          </cell>
          <cell r="E279">
            <v>0.74268937602098661</v>
          </cell>
          <cell r="F279">
            <v>0.64610638467569748</v>
          </cell>
          <cell r="G279">
            <v>2.6796196516465822</v>
          </cell>
          <cell r="H279">
            <v>5.0374810078705572</v>
          </cell>
          <cell r="I279">
            <v>5.7169173735436436</v>
          </cell>
          <cell r="J279">
            <v>5.7739211227496021</v>
          </cell>
          <cell r="K279">
            <v>4.2258563337966057</v>
          </cell>
          <cell r="L279">
            <v>3.7112627305801951</v>
          </cell>
          <cell r="M279">
            <v>3.7287629961079665</v>
          </cell>
          <cell r="N279">
            <v>3.9079874759330262</v>
          </cell>
          <cell r="O279">
            <v>3.9105872040600382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0.68564964040884235</v>
          </cell>
          <cell r="E280">
            <v>0.74268937602098661</v>
          </cell>
          <cell r="F280">
            <v>0.64610638467569748</v>
          </cell>
          <cell r="G280">
            <v>2.6796196516465822</v>
          </cell>
          <cell r="H280">
            <v>5.0374810078705572</v>
          </cell>
          <cell r="I280">
            <v>5.7169173735436436</v>
          </cell>
          <cell r="J280">
            <v>5.7739211227496021</v>
          </cell>
          <cell r="K280">
            <v>4.2258563337966057</v>
          </cell>
          <cell r="L280">
            <v>3.7112627305801951</v>
          </cell>
          <cell r="M280">
            <v>3.7287629961079665</v>
          </cell>
          <cell r="N280">
            <v>3.9079874759330262</v>
          </cell>
          <cell r="O280">
            <v>3.9105872040600382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0.69257539435236659</v>
          </cell>
          <cell r="E281">
            <v>0.75019128891008813</v>
          </cell>
          <cell r="F281">
            <v>0.6526327117936338</v>
          </cell>
          <cell r="G281">
            <v>2.7066865168147305</v>
          </cell>
          <cell r="H281">
            <v>5.0883646544146997</v>
          </cell>
          <cell r="I281">
            <v>5.7746640136804466</v>
          </cell>
          <cell r="J281">
            <v>5.8322435583329248</v>
          </cell>
          <cell r="K281">
            <v>4.2685417513096988</v>
          </cell>
          <cell r="L281">
            <v>3.7487502329092868</v>
          </cell>
          <cell r="M281">
            <v>3.7664272687959297</v>
          </cell>
          <cell r="N281">
            <v>3.9474620969020449</v>
          </cell>
          <cell r="O281">
            <v>3.9500880849091295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/>
          <cell r="E282">
            <v>2.0449498120699801E-2</v>
          </cell>
          <cell r="F282">
            <v>2.1923019813748799E-2</v>
          </cell>
          <cell r="G282">
            <v>0.16830376200443301</v>
          </cell>
          <cell r="H282">
            <v>0.218023806879173</v>
          </cell>
          <cell r="I282">
            <v>0.13246316787739301</v>
          </cell>
          <cell r="J282">
            <v>0.13520143010699001</v>
          </cell>
          <cell r="K282">
            <v>0.103481262775782</v>
          </cell>
          <cell r="L282">
            <v>9.5911951995183098E-2</v>
          </cell>
          <cell r="M282">
            <v>0.13373180341534199</v>
          </cell>
          <cell r="N282">
            <v>0.13016536507048701</v>
          </cell>
          <cell r="O282">
            <v>9.2003881203597607E-2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7.5969268958526903E-2</v>
          </cell>
          <cell r="E283">
            <v>5.73890832703648E-2</v>
          </cell>
          <cell r="F283">
            <v>4.9928691987219109E-2</v>
          </cell>
          <cell r="G283">
            <v>0.2070559394435264</v>
          </cell>
          <cell r="H283">
            <v>0.38925052162731738</v>
          </cell>
          <cell r="I283">
            <v>0.44175076442201849</v>
          </cell>
          <cell r="J283">
            <v>0.44615464800604565</v>
          </cell>
          <cell r="K283">
            <v>0.32654036100450179</v>
          </cell>
          <cell r="L283">
            <v>0.2867732972703782</v>
          </cell>
          <cell r="M283">
            <v>0.28812924084490404</v>
          </cell>
          <cell r="N283">
            <v>0.30197613478553897</v>
          </cell>
          <cell r="O283">
            <v>0.30218390958294139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2093.6570624126398</v>
          </cell>
          <cell r="H284">
            <v>2085.53495476948</v>
          </cell>
          <cell r="I284">
            <v>2077.4128471263102</v>
          </cell>
          <cell r="J284">
            <v>2070.5807016906501</v>
          </cell>
          <cell r="K284">
            <v>2063.74855625499</v>
          </cell>
          <cell r="L284">
            <v>2063.74855625499</v>
          </cell>
          <cell r="M284">
            <v>2063.74855625499</v>
          </cell>
          <cell r="N284">
            <v>2063.74855625499</v>
          </cell>
          <cell r="O284">
            <v>2063.74855625499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2093.6570624126398</v>
          </cell>
          <cell r="H285">
            <v>2085.53495476948</v>
          </cell>
          <cell r="I285">
            <v>2077.4128471263102</v>
          </cell>
          <cell r="J285">
            <v>2070.5807016906501</v>
          </cell>
          <cell r="K285">
            <v>2063.74855625499</v>
          </cell>
          <cell r="L285">
            <v>2063.74855625499</v>
          </cell>
          <cell r="M285">
            <v>2063.74855625499</v>
          </cell>
          <cell r="N285">
            <v>2063.74855625499</v>
          </cell>
          <cell r="O285">
            <v>2063.74855625499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8.1139592360149684E-2</v>
          </cell>
          <cell r="F286">
            <v>8.1139289565068953E-2</v>
          </cell>
          <cell r="G286">
            <v>8.1138782415341351E-2</v>
          </cell>
          <cell r="H286">
            <v>8.1138260303376619E-2</v>
          </cell>
          <cell r="I286">
            <v>8.1137527936850071E-2</v>
          </cell>
          <cell r="J286">
            <v>8.1136939872923322E-2</v>
          </cell>
          <cell r="K286">
            <v>8.1135728363125229E-2</v>
          </cell>
          <cell r="L286">
            <v>8.1134915171053493E-2</v>
          </cell>
          <cell r="M286">
            <v>8.1133411775922509E-2</v>
          </cell>
          <cell r="N286">
            <v>6.8078850369606148E-2</v>
          </cell>
          <cell r="O286">
            <v>4.1470300693404336E-2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8.1139592360149684E-2</v>
          </cell>
          <cell r="F287">
            <v>8.1139289565068953E-2</v>
          </cell>
          <cell r="G287">
            <v>8.1138782415341351E-2</v>
          </cell>
          <cell r="H287">
            <v>8.1138260303376619E-2</v>
          </cell>
          <cell r="I287">
            <v>8.1137527936850071E-2</v>
          </cell>
          <cell r="J287">
            <v>8.1136939872923322E-2</v>
          </cell>
          <cell r="K287">
            <v>8.1135728363125229E-2</v>
          </cell>
          <cell r="L287">
            <v>8.1134915171053493E-2</v>
          </cell>
          <cell r="M287">
            <v>8.1133411775922509E-2</v>
          </cell>
          <cell r="N287">
            <v>6.8078850369606148E-2</v>
          </cell>
          <cell r="O287">
            <v>4.1470300693404336E-2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0.11269387827798569</v>
          </cell>
          <cell r="F288">
            <v>0.11269345772926254</v>
          </cell>
          <cell r="G288">
            <v>0.11269275335464071</v>
          </cell>
          <cell r="H288">
            <v>0.11269202819913424</v>
          </cell>
          <cell r="I288">
            <v>0.112691011023403</v>
          </cell>
          <cell r="J288">
            <v>0.11269019426794916</v>
          </cell>
          <cell r="K288">
            <v>0.11268851161545163</v>
          </cell>
          <cell r="L288">
            <v>0.11268738218201851</v>
          </cell>
          <cell r="M288">
            <v>0.11268529413322582</v>
          </cell>
          <cell r="N288">
            <v>9.4553958846675182E-2</v>
          </cell>
          <cell r="O288">
            <v>5.7597639851950461E-2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6.3551928623823296E-3</v>
          </cell>
          <cell r="F289">
            <v>1.26415187265786E-4</v>
          </cell>
          <cell r="G289"/>
          <cell r="H289">
            <v>6.2976821380582E-3</v>
          </cell>
          <cell r="I289"/>
          <cell r="J289">
            <v>6.3331469090375202E-3</v>
          </cell>
          <cell r="K289"/>
          <cell r="L289">
            <v>1.1082872025515299E-3</v>
          </cell>
          <cell r="M289">
            <v>5.2629894277977599E-3</v>
          </cell>
          <cell r="N289">
            <v>5.4956282273159801E-6</v>
          </cell>
          <cell r="O289">
            <v>7.41883735067557E-6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6.3551928623823296E-3</v>
          </cell>
          <cell r="F290">
            <v>6.4812532296810235E-3</v>
          </cell>
          <cell r="G290">
            <v>6.4803601973865803E-3</v>
          </cell>
          <cell r="H290">
            <v>9.0074561249022592E-3</v>
          </cell>
          <cell r="I290">
            <v>6.3237028063373611E-3</v>
          </cell>
          <cell r="J290">
            <v>8.6179485884575E-3</v>
          </cell>
          <cell r="K290">
            <v>6.3330167846143036E-3</v>
          </cell>
          <cell r="L290">
            <v>6.6013026990895951E-3</v>
          </cell>
          <cell r="M290">
            <v>6.3709753234630923E-3</v>
          </cell>
          <cell r="N290">
            <v>6.0190775680391021E-3</v>
          </cell>
          <cell r="O290">
            <v>5.2719291815739016E-3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0.40468474157116097</v>
          </cell>
          <cell r="F291">
            <v>0.97896184894018168</v>
          </cell>
          <cell r="G291">
            <v>1.8213001332059027</v>
          </cell>
          <cell r="H291">
            <v>2.5492379365481295</v>
          </cell>
          <cell r="I291">
            <v>3.2448537498998999</v>
          </cell>
          <cell r="J291">
            <v>3.9476923331595399</v>
          </cell>
          <cell r="K291">
            <v>4.640940441924938</v>
          </cell>
          <cell r="L291">
            <v>4.5132691916419718</v>
          </cell>
          <cell r="M291">
            <v>4.3780871033880588</v>
          </cell>
          <cell r="N291">
            <v>4.2942157029400096</v>
          </cell>
          <cell r="O291">
            <v>3.996216882388933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>
            <v>7.0717514831173929E-5</v>
          </cell>
          <cell r="F292"/>
          <cell r="G292">
            <v>2.6865442776029562E-3</v>
          </cell>
          <cell r="H292">
            <v>5.2010463846246819E-3</v>
          </cell>
          <cell r="I292">
            <v>5.7523779885983607E-3</v>
          </cell>
          <cell r="J292">
            <v>4.818187512787963E-3</v>
          </cell>
          <cell r="K292">
            <v>1.3750995088520689E-2</v>
          </cell>
          <cell r="L292">
            <v>1.3528811076460898E-2</v>
          </cell>
          <cell r="M292">
            <v>1.7243085821995904E-2</v>
          </cell>
          <cell r="N292">
            <v>8.9787599630291523E-3</v>
          </cell>
          <cell r="O292">
            <v>6.5396966650189445E-2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2.9874927114734334E-5</v>
          </cell>
          <cell r="F293"/>
          <cell r="G293">
            <v>7.87373961967314E-6</v>
          </cell>
          <cell r="H293">
            <v>5.6047057235215957E-4</v>
          </cell>
          <cell r="I293">
            <v>9.1777747119915372E-5</v>
          </cell>
          <cell r="J293"/>
          <cell r="K293">
            <v>4.9819750411146419E-4</v>
          </cell>
          <cell r="L293">
            <v>9.4097507493777596E-5</v>
          </cell>
          <cell r="M293">
            <v>1.0061801767496011E-4</v>
          </cell>
          <cell r="N293">
            <v>2.036746797805709E-3</v>
          </cell>
          <cell r="O293">
            <v>3.1045116413030156E-2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>
            <v>6.3699896095378728E-5</v>
          </cell>
          <cell r="F294">
            <v>3.7290905317732791E-3</v>
          </cell>
          <cell r="G294">
            <v>3.844341714775617E-3</v>
          </cell>
          <cell r="H294">
            <v>0.5244232723618536</v>
          </cell>
          <cell r="I294">
            <v>1.2630100816675658</v>
          </cell>
          <cell r="J294">
            <v>1.2633325241048088</v>
          </cell>
          <cell r="K294">
            <v>1.5101573168952254</v>
          </cell>
          <cell r="L294">
            <v>1.509789212468893</v>
          </cell>
          <cell r="M294">
            <v>1.5082178047259587</v>
          </cell>
          <cell r="N294">
            <v>1.5009735014498813</v>
          </cell>
          <cell r="O294">
            <v>1.2732006434646792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2.0055246622024546E-4</v>
          </cell>
          <cell r="G295">
            <v>2.1007552489873583E-4</v>
          </cell>
          <cell r="H295">
            <v>2.7085220670417702E-4</v>
          </cell>
          <cell r="I295">
            <v>2.8017405677511689E-4</v>
          </cell>
          <cell r="J295">
            <v>2.7747514226841852E-4</v>
          </cell>
          <cell r="K295">
            <v>6.7487689573507295E-4</v>
          </cell>
          <cell r="L295">
            <v>6.8070338993371136E-4</v>
          </cell>
          <cell r="M295">
            <v>6.6583088207370299E-4</v>
          </cell>
          <cell r="N295">
            <v>6.4973608166686125E-4</v>
          </cell>
          <cell r="O295">
            <v>7.7213219663661424E-4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2.6376806733293755E-2</v>
          </cell>
          <cell r="F296">
            <v>9.1560242537235673E-2</v>
          </cell>
          <cell r="G296">
            <v>0.10337759598540357</v>
          </cell>
          <cell r="H296">
            <v>0.21521004782021355</v>
          </cell>
          <cell r="I296">
            <v>0.14507535910917924</v>
          </cell>
          <cell r="J296">
            <v>0.15517362806942739</v>
          </cell>
          <cell r="K296">
            <v>0.14524596133374487</v>
          </cell>
          <cell r="L296">
            <v>0.33392939807494215</v>
          </cell>
          <cell r="M296">
            <v>0.20704958973350276</v>
          </cell>
          <cell r="N296">
            <v>0.12914993981320436</v>
          </cell>
          <cell r="O296">
            <v>0.10975136887916667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2.4901108456799508E-5</v>
          </cell>
          <cell r="F297">
            <v>9.8675920577106059E-4</v>
          </cell>
          <cell r="G297">
            <v>8.1754651073954489E-4</v>
          </cell>
          <cell r="H297">
            <v>2.4681118741814339E-4</v>
          </cell>
          <cell r="I297">
            <v>8.6903381163892389E-4</v>
          </cell>
          <cell r="J297">
            <v>1.1251305590235519E-3</v>
          </cell>
          <cell r="K297">
            <v>4.8718915425399197E-4</v>
          </cell>
          <cell r="L297">
            <v>1.4231764925811199E-3</v>
          </cell>
          <cell r="M297">
            <v>1.6652000887995646E-3</v>
          </cell>
          <cell r="O297">
            <v>2.1310432355872021E-3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3.77744466349253E-5</v>
          </cell>
          <cell r="F298">
            <v>1.7092276163860672E-3</v>
          </cell>
          <cell r="G298">
            <v>3.5165799503834999E-3</v>
          </cell>
          <cell r="H298">
            <v>3.8220504476876001E-3</v>
          </cell>
          <cell r="I298">
            <v>3.9574980018532635E-3</v>
          </cell>
          <cell r="J298">
            <v>4.0300901952602481E-3</v>
          </cell>
          <cell r="K298">
            <v>7.0078629355077053E-3</v>
          </cell>
          <cell r="L298">
            <v>7.0761444880452088E-3</v>
          </cell>
          <cell r="M298">
            <v>7.435195935764586E-3</v>
          </cell>
          <cell r="N298">
            <v>8.7185424222998992E-3</v>
          </cell>
          <cell r="O298">
            <v>6.3157408999470338E-2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5.3638223279245605E-2</v>
          </cell>
          <cell r="F299">
            <v>7.0619255570995035E-2</v>
          </cell>
          <cell r="G299">
            <v>0.10959046388052947</v>
          </cell>
          <cell r="H299">
            <v>0.17127513022578134</v>
          </cell>
          <cell r="I299">
            <v>0.23973248555442037</v>
          </cell>
          <cell r="J299">
            <v>0.38662028977141161</v>
          </cell>
          <cell r="K299">
            <v>0.62264693115933822</v>
          </cell>
          <cell r="L299">
            <v>0.82533023760486091</v>
          </cell>
          <cell r="M299">
            <v>0.86612686151465201</v>
          </cell>
          <cell r="N299">
            <v>0.90357431506316765</v>
          </cell>
          <cell r="O299">
            <v>0.78323916515150893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6.8689988268333765E-2</v>
          </cell>
          <cell r="F300">
            <v>7.2404938109873848E-2</v>
          </cell>
          <cell r="G300">
            <v>3.5007548460319823E-2</v>
          </cell>
          <cell r="H300">
            <v>5.2398484938337028E-2</v>
          </cell>
          <cell r="I300">
            <v>1.2979466765238859E-2</v>
          </cell>
          <cell r="J300">
            <v>0.55058969396381674</v>
          </cell>
          <cell r="K300">
            <v>0.56689318972287139</v>
          </cell>
          <cell r="L300">
            <v>5.5313722318795881E-2</v>
          </cell>
          <cell r="M300">
            <v>8.3064329492444893E-3</v>
          </cell>
          <cell r="N300">
            <v>7.4787772302030717E-3</v>
          </cell>
          <cell r="O300">
            <v>6.2981735142391027E-2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0.24138662374078115</v>
          </cell>
          <cell r="F301">
            <v>0.71989624384451933</v>
          </cell>
          <cell r="G301">
            <v>1.5452279303743988</v>
          </cell>
          <cell r="H301">
            <v>1.5463863379582956</v>
          </cell>
          <cell r="I301">
            <v>1.5464524378094502</v>
          </cell>
          <cell r="J301">
            <v>1.5467989115028247</v>
          </cell>
          <cell r="K301">
            <v>1.7186807456044986</v>
          </cell>
          <cell r="L301">
            <v>1.718286382573911</v>
          </cell>
          <cell r="M301">
            <v>1.7166554988356322</v>
          </cell>
          <cell r="N301">
            <v>1.7092784471016482</v>
          </cell>
          <cell r="O301">
            <v>1.4659337700181125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1.321111630552153E-2</v>
          </cell>
          <cell r="F302">
            <v>1.4086629499831881E-2</v>
          </cell>
          <cell r="G302">
            <v>1.2930272470549686E-2</v>
          </cell>
          <cell r="H302">
            <v>1.5327277248652892E-2</v>
          </cell>
          <cell r="I302">
            <v>1.2718066997159817E-2</v>
          </cell>
          <cell r="J302">
            <v>1.1835743605454927E-2</v>
          </cell>
          <cell r="K302">
            <v>1.6771958122628973E-2</v>
          </cell>
          <cell r="L302">
            <v>1.677262748483015E-2</v>
          </cell>
          <cell r="M302">
            <v>1.6589489576636019E-2</v>
          </cell>
          <cell r="N302">
            <v>8.0721783469804402E-3</v>
          </cell>
          <cell r="O302">
            <v>6.2756430956093512E-2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1.1262000911853242E-3</v>
          </cell>
          <cell r="F303">
            <v>3.7813976718686724E-3</v>
          </cell>
          <cell r="G303">
            <v>3.9621593204980541E-3</v>
          </cell>
          <cell r="H303">
            <v>1.3870317293471898E-2</v>
          </cell>
          <cell r="I303">
            <v>1.3827176980999344E-2</v>
          </cell>
          <cell r="J303">
            <v>2.3103886468595632E-2</v>
          </cell>
          <cell r="K303">
            <v>3.743279371816615E-2</v>
          </cell>
          <cell r="L303">
            <v>3.0863128351148676E-2</v>
          </cell>
          <cell r="M303">
            <v>2.7567734323389124E-2</v>
          </cell>
          <cell r="N303">
            <v>1.3849776219368065E-2</v>
          </cell>
          <cell r="O303">
            <v>6.8408333474307803E-2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>
            <v>3.7434638106201201E-5</v>
          </cell>
          <cell r="F304"/>
          <cell r="G304">
            <v>1.3482927687128354E-4</v>
          </cell>
          <cell r="H304">
            <v>2.5927302705241507E-4</v>
          </cell>
          <cell r="I304">
            <v>1.2135415871375166E-4</v>
          </cell>
          <cell r="J304"/>
          <cell r="K304">
            <v>7.0528991501871792E-4</v>
          </cell>
          <cell r="L304">
            <v>1.9470676996723253E-4</v>
          </cell>
          <cell r="M304">
            <v>4.7722537209146383E-4</v>
          </cell>
          <cell r="N304">
            <v>1.4688029167107218E-3</v>
          </cell>
          <cell r="O304">
            <v>7.4571035582668638E-3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44.576905509555026</v>
          </cell>
          <cell r="E305">
            <v>44.861180252471762</v>
          </cell>
          <cell r="F305">
            <v>44.662714325708059</v>
          </cell>
          <cell r="G305">
            <v>45.065504070762117</v>
          </cell>
          <cell r="H305">
            <v>45.567975415752237</v>
          </cell>
          <cell r="I305">
            <v>46.187070157205646</v>
          </cell>
          <cell r="J305">
            <v>47.279228669083025</v>
          </cell>
          <cell r="K305">
            <v>48.814106816489428</v>
          </cell>
          <cell r="L305">
            <v>51.401574562794984</v>
          </cell>
          <cell r="M305">
            <v>54.870584568883196</v>
          </cell>
          <cell r="N305">
            <v>58.00297148314764</v>
          </cell>
          <cell r="O305">
            <v>65.381288704132487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44.576905509555026</v>
          </cell>
          <cell r="E306">
            <v>44.861180252471762</v>
          </cell>
          <cell r="F306">
            <v>44.662714325708059</v>
          </cell>
          <cell r="G306">
            <v>45.065504070762117</v>
          </cell>
          <cell r="H306">
            <v>45.567975415752237</v>
          </cell>
          <cell r="I306">
            <v>46.187070157205646</v>
          </cell>
          <cell r="J306">
            <v>47.279228669083025</v>
          </cell>
          <cell r="K306">
            <v>48.814106816489428</v>
          </cell>
          <cell r="L306">
            <v>51.401574562794984</v>
          </cell>
          <cell r="M306">
            <v>54.870584568883196</v>
          </cell>
          <cell r="N306">
            <v>58.00297148314764</v>
          </cell>
          <cell r="O306">
            <v>65.381288704132487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0.19321191905475299</v>
          </cell>
          <cell r="E307">
            <v>5.2513985508127597E-6</v>
          </cell>
          <cell r="F307">
            <v>6.54809584847272E-6</v>
          </cell>
          <cell r="G307">
            <v>5.1388517072321104E-3</v>
          </cell>
          <cell r="H307">
            <v>5.3117582833908598E-2</v>
          </cell>
          <cell r="I307">
            <v>6.5446676485850702E-2</v>
          </cell>
          <cell r="J307">
            <v>3.1931835451895498</v>
          </cell>
          <cell r="K307">
            <v>1.84275417503872</v>
          </cell>
          <cell r="L307">
            <v>0.27862801256311598</v>
          </cell>
          <cell r="M307">
            <v>0.41979758946058299</v>
          </cell>
          <cell r="N307">
            <v>0.89642894078538404</v>
          </cell>
          <cell r="O307">
            <v>3.4731783156756602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4.7117486031852227</v>
          </cell>
          <cell r="E308">
            <v>4.742369569053297</v>
          </cell>
          <cell r="F308">
            <v>4.7582573365421732</v>
          </cell>
          <cell r="G308">
            <v>4.7633932385150173</v>
          </cell>
          <cell r="H308">
            <v>4.8165048813421247</v>
          </cell>
          <cell r="I308">
            <v>4.8819425965033787</v>
          </cell>
          <cell r="J308">
            <v>4.997381767523172</v>
          </cell>
          <cell r="K308">
            <v>5.1596184848163471</v>
          </cell>
          <cell r="L308">
            <v>5.4331105497039642</v>
          </cell>
          <cell r="M308">
            <v>5.7997838420851338</v>
          </cell>
          <cell r="N308">
            <v>6.1308742207116831</v>
          </cell>
          <cell r="O308">
            <v>6.9107595172464977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1.5197297108065417</v>
          </cell>
          <cell r="F309">
            <v>1.5195048178426129</v>
          </cell>
          <cell r="G309">
            <v>1.519606270864019</v>
          </cell>
          <cell r="H309">
            <v>1.5195528068836259</v>
          </cell>
          <cell r="I309">
            <v>1.5195710115558212</v>
          </cell>
          <cell r="J309">
            <v>1.5194585495052506</v>
          </cell>
          <cell r="K309">
            <v>2.6176018171608417</v>
          </cell>
          <cell r="L309">
            <v>2.6177655373588542</v>
          </cell>
          <cell r="M309">
            <v>2.6177433868331206</v>
          </cell>
          <cell r="N309">
            <v>2.6177608970651645</v>
          </cell>
          <cell r="O309">
            <v>2.6177321853285647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1.5197297108065417</v>
          </cell>
          <cell r="F310">
            <v>1.5195048178426129</v>
          </cell>
          <cell r="G310">
            <v>1.519606270864019</v>
          </cell>
          <cell r="H310">
            <v>1.5195528068836259</v>
          </cell>
          <cell r="I310">
            <v>1.5195710115558212</v>
          </cell>
          <cell r="J310">
            <v>1.5194585495052506</v>
          </cell>
          <cell r="K310">
            <v>2.6176018171608417</v>
          </cell>
          <cell r="L310">
            <v>2.6177655373588542</v>
          </cell>
          <cell r="M310">
            <v>2.6177433868331206</v>
          </cell>
          <cell r="N310">
            <v>2.6177608970651645</v>
          </cell>
          <cell r="O310">
            <v>2.6177321853285647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0.11743130664467399</v>
          </cell>
          <cell r="F311">
            <v>1.8515914110782299E-6</v>
          </cell>
          <cell r="G311">
            <v>2.1880630270630401E-6</v>
          </cell>
          <cell r="H311">
            <v>7.2837353906254399E-7</v>
          </cell>
          <cell r="I311">
            <v>6.56010677791462E-7</v>
          </cell>
          <cell r="J311">
            <v>7.0791131588670998E-7</v>
          </cell>
          <cell r="K311">
            <v>0.123049020448292</v>
          </cell>
          <cell r="L311">
            <v>7.9305027912790996E-2</v>
          </cell>
          <cell r="M311">
            <v>1.28551308340648E-6</v>
          </cell>
          <cell r="N311">
            <v>3.2096083270979301E-6</v>
          </cell>
          <cell r="O311">
            <v>1.3990581504276899E-6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0.11743130664467399</v>
          </cell>
          <cell r="F312">
            <v>0.11743306109691248</v>
          </cell>
          <cell r="G312">
            <v>0.11743502762142261</v>
          </cell>
          <cell r="H312">
            <v>0.11743447028609216</v>
          </cell>
          <cell r="I312">
            <v>0.11743455955352616</v>
          </cell>
          <cell r="J312">
            <v>0.11742808139304073</v>
          </cell>
          <cell r="K312">
            <v>0.20229758298918279</v>
          </cell>
          <cell r="L312">
            <v>0.20235662438992397</v>
          </cell>
          <cell r="M312">
            <v>0.20235557846820376</v>
          </cell>
          <cell r="N312">
            <v>0.20235790328965436</v>
          </cell>
          <cell r="O312">
            <v>0.20235819365710558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2.1142374715957252E-7</v>
          </cell>
          <cell r="E313">
            <v>2.3655585324557175E-7</v>
          </cell>
          <cell r="F313">
            <v>0.49963162866466032</v>
          </cell>
          <cell r="G313">
            <v>0.52216610168869293</v>
          </cell>
          <cell r="H313">
            <v>0.27104442541218376</v>
          </cell>
          <cell r="I313">
            <v>0.24416443227978793</v>
          </cell>
          <cell r="J313">
            <v>0.24415771186999807</v>
          </cell>
          <cell r="K313">
            <v>0.2323589469446313</v>
          </cell>
          <cell r="L313">
            <v>0.23013359567749037</v>
          </cell>
          <cell r="M313">
            <v>0.21651030342402455</v>
          </cell>
          <cell r="N313">
            <v>0.21549483776471184</v>
          </cell>
          <cell r="O313">
            <v>0.17958798169156562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/>
          <cell r="E314">
            <v>3.0696305439516274E-7</v>
          </cell>
          <cell r="F314">
            <v>0.49966199994582106</v>
          </cell>
          <cell r="G314">
            <v>0.52219384631546162</v>
          </cell>
          <cell r="H314">
            <v>0.27106218572973184</v>
          </cell>
          <cell r="I314">
            <v>0.24418113793274288</v>
          </cell>
          <cell r="J314">
            <v>0.2441719935069438</v>
          </cell>
          <cell r="K314">
            <v>0.23237545444225086</v>
          </cell>
          <cell r="L314">
            <v>0.23014883700818733</v>
          </cell>
          <cell r="M314">
            <v>0.21652332935405216</v>
          </cell>
          <cell r="N314">
            <v>0.21550763589807406</v>
          </cell>
          <cell r="O314">
            <v>0.17959891398212133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6.8591347284369898E-3</v>
          </cell>
          <cell r="E315">
            <v>7.1413130947080405E-2</v>
          </cell>
          <cell r="F315">
            <v>6.7973164243725698E-7</v>
          </cell>
          <cell r="G315">
            <v>2.1455810043504399E-6</v>
          </cell>
          <cell r="H315">
            <v>3.2965481735939598E-3</v>
          </cell>
          <cell r="I315">
            <v>3.4506916922409002E-2</v>
          </cell>
          <cell r="J315">
            <v>2.7085416359074399E-6</v>
          </cell>
          <cell r="K315">
            <v>1.26968911011751E-3</v>
          </cell>
          <cell r="L315">
            <v>2.86379423879554E-2</v>
          </cell>
          <cell r="M315">
            <v>3.4360454610165301E-3</v>
          </cell>
          <cell r="N315">
            <v>9.8796088722327199E-3</v>
          </cell>
          <cell r="O315">
            <v>1.4668402410308401E-2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6.8601972814005862E-3</v>
          </cell>
          <cell r="E316">
            <v>7.8273328228480904E-2</v>
          </cell>
          <cell r="F316">
            <v>7.8274007960123404E-2</v>
          </cell>
          <cell r="G316">
            <v>7.8276153541127699E-2</v>
          </cell>
          <cell r="H316">
            <v>4.1666534220772468E-2</v>
          </cell>
          <cell r="I316">
            <v>3.7805345228523198E-2</v>
          </cell>
          <cell r="J316">
            <v>3.7806173637638898E-2</v>
          </cell>
          <cell r="K316">
            <v>3.5779314574162398E-2</v>
          </cell>
          <cell r="L316">
            <v>3.52121096713017E-2</v>
          </cell>
          <cell r="M316">
            <v>3.3343676959089498E-2</v>
          </cell>
          <cell r="N316">
            <v>3.3099866698061101E-2</v>
          </cell>
          <cell r="O316">
            <v>2.7984056743557601E-2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2.3670197642788215</v>
          </cell>
          <cell r="F317">
            <v>2.3667292809245306</v>
          </cell>
          <cell r="G317">
            <v>2.3668535210369059</v>
          </cell>
          <cell r="H317">
            <v>2.3667844965096605</v>
          </cell>
          <cell r="I317">
            <v>2.3668072220744101</v>
          </cell>
          <cell r="J317">
            <v>2.3666721786760863</v>
          </cell>
          <cell r="K317">
            <v>2.2671077830392306</v>
          </cell>
          <cell r="L317">
            <v>4.0772396468155003</v>
          </cell>
          <cell r="M317">
            <v>4.0772263377684927</v>
          </cell>
          <cell r="N317">
            <v>4.0772310157731315</v>
          </cell>
          <cell r="O317">
            <v>4.0771900843752986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2.3670197642788215</v>
          </cell>
          <cell r="F318">
            <v>2.3667292809245306</v>
          </cell>
          <cell r="G318">
            <v>2.3668535210369059</v>
          </cell>
          <cell r="H318">
            <v>2.3667844965096605</v>
          </cell>
          <cell r="I318">
            <v>2.3668072220744101</v>
          </cell>
          <cell r="J318">
            <v>2.3666721786760863</v>
          </cell>
          <cell r="K318">
            <v>2.2671077830392306</v>
          </cell>
          <cell r="L318">
            <v>4.0772396468155003</v>
          </cell>
          <cell r="M318">
            <v>4.0772263377684927</v>
          </cell>
          <cell r="N318">
            <v>4.0772310157731315</v>
          </cell>
          <cell r="O318">
            <v>4.0771900843752986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0.18290185937494099</v>
          </cell>
          <cell r="F319">
            <v>1.5358741987535099E-6</v>
          </cell>
          <cell r="G319">
            <v>1.80531690273486E-6</v>
          </cell>
          <cell r="H319">
            <v>7.1711405159714597E-7</v>
          </cell>
          <cell r="I319">
            <v>6.3661037974678896E-7</v>
          </cell>
          <cell r="J319">
            <v>6.8275531671083403E-7</v>
          </cell>
          <cell r="K319">
            <v>5.1780553176388702E-2</v>
          </cell>
          <cell r="L319">
            <v>0.26337468967955202</v>
          </cell>
          <cell r="M319">
            <v>1.1828793262558299E-6</v>
          </cell>
          <cell r="N319">
            <v>1.03544900501745E-6</v>
          </cell>
          <cell r="O319">
            <v>1.2678853022457501E-6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0.18290185937494099</v>
          </cell>
          <cell r="F320">
            <v>0.182903293141607</v>
          </cell>
          <cell r="G320">
            <v>0.18290487542258935</v>
          </cell>
          <cell r="H320">
            <v>0.18290408192762012</v>
          </cell>
          <cell r="I320">
            <v>0.18290416694345604</v>
          </cell>
          <cell r="J320">
            <v>0.18289661606786062</v>
          </cell>
          <cell r="K320">
            <v>0.1752112322007281</v>
          </cell>
          <cell r="L320">
            <v>0.31515751548077547</v>
          </cell>
          <cell r="M320">
            <v>0.31515669029441634</v>
          </cell>
          <cell r="N320">
            <v>0.31515683800897759</v>
          </cell>
          <cell r="O320">
            <v>0.31515704051696369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1.9019839960254528</v>
          </cell>
          <cell r="F321">
            <v>1.9017122528778982</v>
          </cell>
          <cell r="G321">
            <v>1.9018065663044563</v>
          </cell>
          <cell r="H321">
            <v>1.9017443476038889</v>
          </cell>
          <cell r="I321">
            <v>1.9017626476826741</v>
          </cell>
          <cell r="J321">
            <v>1.9016678639555127</v>
          </cell>
          <cell r="K321">
            <v>1.2832916935177607</v>
          </cell>
          <cell r="L321">
            <v>0.25814272264063148</v>
          </cell>
          <cell r="M321">
            <v>0.25813451123492936</v>
          </cell>
          <cell r="N321">
            <v>0.25815928133139793</v>
          </cell>
          <cell r="O321">
            <v>0.2581662147123156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1.9019839960254528</v>
          </cell>
          <cell r="F322">
            <v>1.9017122528778982</v>
          </cell>
          <cell r="G322">
            <v>1.9018065663044563</v>
          </cell>
          <cell r="H322">
            <v>1.9017443476038889</v>
          </cell>
          <cell r="I322">
            <v>1.9017626476826741</v>
          </cell>
          <cell r="J322">
            <v>1.9016678639555127</v>
          </cell>
          <cell r="K322">
            <v>1.2832916935177607</v>
          </cell>
          <cell r="L322">
            <v>0.25814272264063148</v>
          </cell>
          <cell r="M322">
            <v>0.25813451123492936</v>
          </cell>
          <cell r="N322">
            <v>0.25815928133139793</v>
          </cell>
          <cell r="O322">
            <v>0.2581662147123156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0.14696830438365899</v>
          </cell>
          <cell r="F323">
            <v>5.9506182560089696E-7</v>
          </cell>
          <cell r="G323">
            <v>6.3038354976451602E-7</v>
          </cell>
          <cell r="H323">
            <v>3.8866036400977702E-7</v>
          </cell>
          <cell r="I323">
            <v>3.5366303141661198E-7</v>
          </cell>
          <cell r="J323">
            <v>4.28129394442084E-7</v>
          </cell>
          <cell r="K323">
            <v>3.1249595097267599E-6</v>
          </cell>
          <cell r="L323">
            <v>1.9949611850893601E-2</v>
          </cell>
          <cell r="M323">
            <v>1.46503869438887E-6</v>
          </cell>
          <cell r="N323">
            <v>1.81240781807538E-6</v>
          </cell>
          <cell r="O323">
            <v>2.7449024116767498E-6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0.14696830438365899</v>
          </cell>
          <cell r="F324">
            <v>0.14696880419954653</v>
          </cell>
          <cell r="G324">
            <v>0.14696923597321437</v>
          </cell>
          <cell r="H324">
            <v>0.14696851554425464</v>
          </cell>
          <cell r="I324">
            <v>0.14696842213997685</v>
          </cell>
          <cell r="J324">
            <v>0.14696365584574142</v>
          </cell>
          <cell r="K324">
            <v>9.9183399844937889E-2</v>
          </cell>
          <cell r="L324">
            <v>1.9953626199108458E-2</v>
          </cell>
          <cell r="M324">
            <v>1.9954388048079089E-2</v>
          </cell>
          <cell r="N324">
            <v>1.9955691824568841E-2</v>
          </cell>
          <cell r="O324">
            <v>1.9957793208176706E-2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0.5228503211547384</v>
          </cell>
          <cell r="F325">
            <v>0.52272624472568163</v>
          </cell>
          <cell r="G325">
            <v>0.5227627970632085</v>
          </cell>
          <cell r="H325">
            <v>0.522731160885472</v>
          </cell>
          <cell r="I325">
            <v>0.52273751071446373</v>
          </cell>
          <cell r="J325">
            <v>0.522685315760963</v>
          </cell>
          <cell r="K325">
            <v>0.35275054873766043</v>
          </cell>
          <cell r="L325">
            <v>3.6061400861000983E-3</v>
          </cell>
          <cell r="M325">
            <v>3.6209637073239508E-3</v>
          </cell>
          <cell r="N325">
            <v>3.6475507428448454E-3</v>
          </cell>
          <cell r="O325">
            <v>3.7039048083934798E-3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0.5228503211547384</v>
          </cell>
          <cell r="F326">
            <v>0.52272624472568163</v>
          </cell>
          <cell r="G326">
            <v>0.5227627970632085</v>
          </cell>
          <cell r="H326">
            <v>0.522731160885472</v>
          </cell>
          <cell r="I326">
            <v>0.52273751071446373</v>
          </cell>
          <cell r="J326">
            <v>0.522685315760963</v>
          </cell>
          <cell r="K326">
            <v>0.35275054873766043</v>
          </cell>
          <cell r="L326">
            <v>3.6061400861000983E-3</v>
          </cell>
          <cell r="M326">
            <v>3.6209637073239508E-3</v>
          </cell>
          <cell r="N326">
            <v>3.6475507428448454E-3</v>
          </cell>
          <cell r="O326">
            <v>3.7039048083934798E-3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4.0401786247796598E-2</v>
          </cell>
          <cell r="F327">
            <v>6.3007836991684996E-7</v>
          </cell>
          <cell r="G327">
            <v>5.2954444933130196E-7</v>
          </cell>
          <cell r="H327">
            <v>3.3155248957960199E-7</v>
          </cell>
          <cell r="I327">
            <v>2.8684536755449798E-7</v>
          </cell>
          <cell r="J327">
            <v>3.4931320958662102E-7</v>
          </cell>
          <cell r="K327">
            <v>3.4628481706855899E-6</v>
          </cell>
          <cell r="L327">
            <v>2.7449506351380601E-4</v>
          </cell>
          <cell r="M327">
            <v>1.6757352918886201E-6</v>
          </cell>
          <cell r="N327">
            <v>2.48011647779158E-6</v>
          </cell>
          <cell r="O327">
            <v>4.84824449199631E-6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4.0401786247796598E-2</v>
          </cell>
          <cell r="F328">
            <v>4.0402323288863416E-2</v>
          </cell>
          <cell r="G328">
            <v>4.0402685962323354E-2</v>
          </cell>
          <cell r="H328">
            <v>4.0402011156510632E-2</v>
          </cell>
          <cell r="I328">
            <v>4.0401894783045261E-2</v>
          </cell>
          <cell r="J328">
            <v>4.0398851511380118E-2</v>
          </cell>
          <cell r="K328">
            <v>2.7267080291924609E-2</v>
          </cell>
          <cell r="L328">
            <v>2.786827820821815E-4</v>
          </cell>
          <cell r="M328">
            <v>2.7982308054277737E-4</v>
          </cell>
          <cell r="N328">
            <v>2.8187723472228001E-4</v>
          </cell>
          <cell r="O328">
            <v>2.8623487098380153E-4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1127.9630403199899</v>
          </cell>
          <cell r="E329">
            <v>1120.26448123352</v>
          </cell>
          <cell r="F329">
            <v>1126.96894253816</v>
          </cell>
          <cell r="G329">
            <v>1120.22010212379</v>
          </cell>
          <cell r="H329">
            <v>1097.0302137425101</v>
          </cell>
          <cell r="I329">
            <v>1061.3507500052799</v>
          </cell>
          <cell r="J329">
            <v>1027.1364856185301</v>
          </cell>
          <cell r="K329">
            <v>994.009856025516</v>
          </cell>
          <cell r="L329">
            <v>948.41790284081503</v>
          </cell>
          <cell r="M329">
            <v>889.38329986078304</v>
          </cell>
          <cell r="N329">
            <v>871.27270566437596</v>
          </cell>
          <cell r="O329">
            <v>694.25561991754296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18.999377452198431</v>
          </cell>
          <cell r="E330">
            <v>18.869703141344768</v>
          </cell>
          <cell r="F330">
            <v>18.982632897362642</v>
          </cell>
          <cell r="G330">
            <v>18.868955620879397</v>
          </cell>
          <cell r="H330">
            <v>18.478345798854377</v>
          </cell>
          <cell r="I330">
            <v>17.877361923847804</v>
          </cell>
          <cell r="J330">
            <v>17.301057825134869</v>
          </cell>
          <cell r="K330">
            <v>16.743073816032641</v>
          </cell>
          <cell r="L330">
            <v>15.975124249978263</v>
          </cell>
          <cell r="M330">
            <v>14.980747072123114</v>
          </cell>
          <cell r="N330">
            <v>14.675692737254534</v>
          </cell>
          <cell r="O330">
            <v>11.694021966696196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19.999344686524655</v>
          </cell>
          <cell r="E331">
            <v>19.862845411941866</v>
          </cell>
          <cell r="F331">
            <v>19.981718839329101</v>
          </cell>
          <cell r="G331">
            <v>19.862058548294129</v>
          </cell>
          <cell r="H331">
            <v>19.45089031458356</v>
          </cell>
          <cell r="I331">
            <v>18.818275709313472</v>
          </cell>
          <cell r="J331">
            <v>18.211639815931441</v>
          </cell>
          <cell r="K331">
            <v>17.624288227402772</v>
          </cell>
          <cell r="L331">
            <v>16.815920263135023</v>
          </cell>
          <cell r="M331">
            <v>15.769207444340125</v>
          </cell>
          <cell r="N331">
            <v>15.448097618162672</v>
          </cell>
          <cell r="O331">
            <v>12.309496807048632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2.4709990429650698E-6</v>
          </cell>
          <cell r="F332">
            <v>5.5184947021344498E-6</v>
          </cell>
          <cell r="G332">
            <v>6.5245835465314497E-2</v>
          </cell>
          <cell r="H332">
            <v>0.951638055913405</v>
          </cell>
          <cell r="I332">
            <v>0.27257149063733799</v>
          </cell>
          <cell r="J332">
            <v>1.6070754533048601E-5</v>
          </cell>
          <cell r="K332">
            <v>0.92188422387880498</v>
          </cell>
          <cell r="L332">
            <v>0.183316293101184</v>
          </cell>
          <cell r="M332">
            <v>8.64066548353449E-6</v>
          </cell>
          <cell r="N332">
            <v>0.75875785254880601</v>
          </cell>
          <cell r="O332">
            <v>6.8862873868066499E-2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1.3468370301825587</v>
          </cell>
          <cell r="F333">
            <v>1.3468415713372686</v>
          </cell>
          <cell r="G333">
            <v>1.4120849934519706</v>
          </cell>
          <cell r="H333">
            <v>1.3661677096604468</v>
          </cell>
          <cell r="I333">
            <v>1.2770419174613357</v>
          </cell>
          <cell r="J333">
            <v>1.2242224025367083</v>
          </cell>
          <cell r="K333">
            <v>1.1944690754944176</v>
          </cell>
          <cell r="L333">
            <v>1.1470937031900905</v>
          </cell>
          <cell r="M333">
            <v>1.1051972641790491</v>
          </cell>
          <cell r="N333">
            <v>1.0472488729828888</v>
          </cell>
          <cell r="O333">
            <v>0.82762649033527125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0.65257807033434645</v>
          </cell>
          <cell r="F334">
            <v>0.65243246186443771</v>
          </cell>
          <cell r="G334">
            <v>0.65247490767926708</v>
          </cell>
          <cell r="H334">
            <v>0.65243900687929601</v>
          </cell>
          <cell r="I334">
            <v>0.65244677950360574</v>
          </cell>
          <cell r="J334">
            <v>0.65239054341423719</v>
          </cell>
          <cell r="K334">
            <v>0.44026337635957818</v>
          </cell>
          <cell r="L334">
            <v>2.7048053359632483E-3</v>
          </cell>
          <cell r="M334">
            <v>2.7214454654570851E-3</v>
          </cell>
          <cell r="N334">
            <v>2.7502775493473356E-3</v>
          </cell>
          <cell r="O334">
            <v>2.8226349167476132E-3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0.65257807033434645</v>
          </cell>
          <cell r="F335">
            <v>0.65243246186443771</v>
          </cell>
          <cell r="G335">
            <v>0.65247490767926708</v>
          </cell>
          <cell r="H335">
            <v>0.65243900687929601</v>
          </cell>
          <cell r="I335">
            <v>0.65244677950360574</v>
          </cell>
          <cell r="J335">
            <v>0.65239054341423719</v>
          </cell>
          <cell r="K335">
            <v>0.44026337635957818</v>
          </cell>
          <cell r="L335">
            <v>2.7048053359632483E-3</v>
          </cell>
          <cell r="M335">
            <v>2.7214454654570851E-3</v>
          </cell>
          <cell r="N335">
            <v>2.7502775493473356E-3</v>
          </cell>
          <cell r="O335">
            <v>2.8226349167476132E-3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5.0425956317572199E-2</v>
          </cell>
          <cell r="F336">
            <v>5.4575811240925002E-7</v>
          </cell>
          <cell r="G336">
            <v>4.6178635310243499E-7</v>
          </cell>
          <cell r="H336">
            <v>3.0692951553752298E-7</v>
          </cell>
          <cell r="I336">
            <v>2.6712543859727698E-7</v>
          </cell>
          <cell r="J336">
            <v>3.2804663666290397E-7</v>
          </cell>
          <cell r="K336">
            <v>2.6456447154050599E-6</v>
          </cell>
          <cell r="L336">
            <v>2.0570758591782499E-4</v>
          </cell>
          <cell r="M336">
            <v>1.7524683879000599E-6</v>
          </cell>
          <cell r="N336">
            <v>2.6248199816555698E-6</v>
          </cell>
          <cell r="O336">
            <v>6.05163193690824E-6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5.0425956317572199E-2</v>
          </cell>
          <cell r="F337">
            <v>5.042640817930321E-2</v>
          </cell>
          <cell r="G337">
            <v>5.0426704698881816E-2</v>
          </cell>
          <cell r="H337">
            <v>5.0426007350895322E-2</v>
          </cell>
          <cell r="I337">
            <v>5.0425879358131649E-2</v>
          </cell>
          <cell r="J337">
            <v>5.0422730577771899E-2</v>
          </cell>
          <cell r="K337">
            <v>3.4030972261655072E-2</v>
          </cell>
          <cell r="L337">
            <v>2.0900092071726796E-4</v>
          </cell>
          <cell r="M337">
            <v>2.1028065576444245E-4</v>
          </cell>
          <cell r="N337">
            <v>2.1250788835915223E-4</v>
          </cell>
          <cell r="O337">
            <v>2.1810215124780613E-4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/>
          <cell r="F338">
            <v>1.4898657564813553</v>
          </cell>
          <cell r="G338">
            <v>1.7393591289736008</v>
          </cell>
          <cell r="H338">
            <v>1.4319920680620992</v>
          </cell>
          <cell r="I338">
            <v>1.4329849823320904</v>
          </cell>
          <cell r="J338">
            <v>1.4491316527327089</v>
          </cell>
          <cell r="K338">
            <v>1.5603769539855106</v>
          </cell>
          <cell r="L338">
            <v>1.7634353434907708</v>
          </cell>
          <cell r="M338">
            <v>1.8082087002691798</v>
          </cell>
          <cell r="N338">
            <v>1.8634762049229783</v>
          </cell>
          <cell r="O338">
            <v>1.7841422522070178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3.48956929485146E-8</v>
          </cell>
          <cell r="E339">
            <v>3.4713345640254697E-8</v>
          </cell>
          <cell r="F339">
            <v>1.4899320129513705</v>
          </cell>
          <cell r="G339">
            <v>1.7394223160033995</v>
          </cell>
          <cell r="H339">
            <v>1.4320501442565494</v>
          </cell>
          <cell r="I339">
            <v>1.4330435550418619</v>
          </cell>
          <cell r="J339">
            <v>1.4491964286998262</v>
          </cell>
          <cell r="K339">
            <v>1.5604392047792135</v>
          </cell>
          <cell r="L339">
            <v>1.7635011008164998</v>
          </cell>
          <cell r="M339">
            <v>1.8082707777992029</v>
          </cell>
          <cell r="N339">
            <v>1.8635372183428012</v>
          </cell>
          <cell r="O339">
            <v>1.7842019485133571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5.4199177704254003E-3</v>
          </cell>
          <cell r="E340">
            <v>0.14108444646523199</v>
          </cell>
          <cell r="F340">
            <v>4.4598444530434397E-5</v>
          </cell>
          <cell r="G340">
            <v>5.27571981935083E-5</v>
          </cell>
          <cell r="H340">
            <v>7.2843346902981096E-2</v>
          </cell>
          <cell r="I340">
            <v>7.3650786163969001E-2</v>
          </cell>
          <cell r="J340">
            <v>1.3672518325772901E-4</v>
          </cell>
          <cell r="K340">
            <v>7.2902451436211199E-2</v>
          </cell>
          <cell r="L340">
            <v>6.2389798530704303E-2</v>
          </cell>
          <cell r="M340">
            <v>1.15511801712721E-2</v>
          </cell>
          <cell r="N340">
            <v>7.9861490513943895E-2</v>
          </cell>
          <cell r="O340">
            <v>5.5427608398447702E-2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5.4199177704254003E-3</v>
          </cell>
          <cell r="E341">
            <v>0.1464999782541288</v>
          </cell>
          <cell r="F341">
            <v>0.14650453015797049</v>
          </cell>
          <cell r="G341">
            <v>0.14650563143934345</v>
          </cell>
          <cell r="H341">
            <v>0.14650840288510372</v>
          </cell>
          <cell r="I341">
            <v>0.14650540196553744</v>
          </cell>
          <cell r="J341">
            <v>0.14650464572075983</v>
          </cell>
          <cell r="K341">
            <v>0.14651195061829952</v>
          </cell>
          <cell r="L341">
            <v>0.14650807853030201</v>
          </cell>
          <cell r="M341">
            <v>0.14651144017223944</v>
          </cell>
          <cell r="N341">
            <v>0.14651231641763843</v>
          </cell>
          <cell r="O341">
            <v>0.14652303208970932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3.3684314104954886E-4</v>
          </cell>
          <cell r="I342">
            <v>3.465074181291528E-4</v>
          </cell>
          <cell r="J342">
            <v>3.5283982427686787E-4</v>
          </cell>
          <cell r="K342">
            <v>1.1776581268868602E-3</v>
          </cell>
          <cell r="L342">
            <v>1.5574032577710167E-3</v>
          </cell>
          <cell r="M342">
            <v>1.5743581480150617E-3</v>
          </cell>
          <cell r="N342">
            <v>1.4169394806740317E-3</v>
          </cell>
          <cell r="O342">
            <v>1.5951839972966398E-3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3.3684314104954886E-4</v>
          </cell>
          <cell r="I343">
            <v>3.465074181291528E-4</v>
          </cell>
          <cell r="J343">
            <v>3.5283982427686787E-4</v>
          </cell>
          <cell r="K343">
            <v>1.1776581268868602E-3</v>
          </cell>
          <cell r="L343">
            <v>1.5574032577710167E-3</v>
          </cell>
          <cell r="M343">
            <v>1.5743581480150617E-3</v>
          </cell>
          <cell r="N343">
            <v>1.4169394806740317E-3</v>
          </cell>
          <cell r="O343">
            <v>1.5951839972966398E-3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2.59357725882614E-5</v>
          </cell>
          <cell r="I344">
            <v>7.6715434236324204E-7</v>
          </cell>
          <cell r="J344">
            <v>6.0015754104509404E-7</v>
          </cell>
          <cell r="K344">
            <v>6.3918617326808101E-5</v>
          </cell>
          <cell r="L344">
            <v>2.9548814821056801E-5</v>
          </cell>
          <cell r="M344">
            <v>2.0321821518351799E-6</v>
          </cell>
          <cell r="N344">
            <v>9.2601273522840506E-6</v>
          </cell>
          <cell r="O344">
            <v>1.8833906447051398E-5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2.59357725882614E-5</v>
          </cell>
          <cell r="I345">
            <v>2.6672780351876916E-5</v>
          </cell>
          <cell r="J345">
            <v>2.7170507266083426E-5</v>
          </cell>
          <cell r="K345">
            <v>9.0936968945345316E-5</v>
          </cell>
          <cell r="L345">
            <v>1.2029410057772551E-4</v>
          </cell>
          <cell r="M345">
            <v>1.2160576683044058E-4</v>
          </cell>
          <cell r="N345">
            <v>1.0943554539674583E-4</v>
          </cell>
          <cell r="O345">
            <v>1.2321173316690579E-4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2.7603383105286285</v>
          </cell>
          <cell r="G346">
            <v>5.0358672123103272</v>
          </cell>
          <cell r="H346">
            <v>7.0750130436174796</v>
          </cell>
          <cell r="I346">
            <v>8.5977884391016222</v>
          </cell>
          <cell r="J346">
            <v>9.8116222202238905</v>
          </cell>
          <cell r="K346">
            <v>10.750442556447998</v>
          </cell>
          <cell r="L346">
            <v>11.502579704975306</v>
          </cell>
          <cell r="M346">
            <v>12.171029673294798</v>
          </cell>
          <cell r="N346">
            <v>11.937868185300704</v>
          </cell>
          <cell r="O346">
            <v>11.465619695604303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3.3032676717336015E-5</v>
          </cell>
          <cell r="G347">
            <v>7.1857469788486647E-4</v>
          </cell>
          <cell r="H347">
            <v>2.7106490540868006E-4</v>
          </cell>
          <cell r="I347">
            <v>2.1130889898045757E-4</v>
          </cell>
          <cell r="J347"/>
          <cell r="K347">
            <v>1.2105245061134224E-3</v>
          </cell>
          <cell r="M347">
            <v>2.7485346674633308E-4</v>
          </cell>
          <cell r="N347">
            <v>1.796118163548968E-3</v>
          </cell>
          <cell r="O347">
            <v>1.7594632583147415E-2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0.3463527261103661</v>
          </cell>
          <cell r="F348">
            <v>0.37728518505591652</v>
          </cell>
          <cell r="G348">
            <v>0.43784185161640266</v>
          </cell>
          <cell r="H348">
            <v>0.50776022598417225</v>
          </cell>
          <cell r="I348">
            <v>0.58839138188685225</v>
          </cell>
          <cell r="J348">
            <v>0.68243442546329469</v>
          </cell>
          <cell r="K348">
            <v>0.7879564582777745</v>
          </cell>
          <cell r="L348">
            <v>0.91686421811314534</v>
          </cell>
          <cell r="M348">
            <v>1.0670077876759132</v>
          </cell>
          <cell r="N348">
            <v>1.2239315847512868</v>
          </cell>
          <cell r="O348">
            <v>1.3232356595740336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2.3479912502336479E-4</v>
          </cell>
          <cell r="G349">
            <v>2.4638151409212499E-4</v>
          </cell>
          <cell r="H349">
            <v>2.7276481770860888E-4</v>
          </cell>
          <cell r="I349">
            <v>2.7725729635449232E-4</v>
          </cell>
          <cell r="J349">
            <v>2.7816605301859558E-4</v>
          </cell>
          <cell r="K349">
            <v>8.4685520695792528E-4</v>
          </cell>
          <cell r="L349">
            <v>8.8779329294529975E-4</v>
          </cell>
          <cell r="M349">
            <v>8.9722406160590415E-4</v>
          </cell>
          <cell r="N349">
            <v>8.5534842727187687E-4</v>
          </cell>
          <cell r="O349">
            <v>8.9143538054806278E-4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0.15420408491255358</v>
          </cell>
          <cell r="F350">
            <v>0.16086749844750314</v>
          </cell>
          <cell r="G350">
            <v>0.15469889378785701</v>
          </cell>
          <cell r="H350">
            <v>7.79807836214714E-2</v>
          </cell>
          <cell r="I350">
            <v>5.7200978785406148E-3</v>
          </cell>
          <cell r="J350">
            <v>1.4397068540444619E-2</v>
          </cell>
          <cell r="K350">
            <v>1.0602892510537443E-2</v>
          </cell>
          <cell r="L350">
            <v>8.3041766893179724E-3</v>
          </cell>
          <cell r="M350">
            <v>0.10017828223357267</v>
          </cell>
          <cell r="N350">
            <v>1.4147363935097107E-2</v>
          </cell>
          <cell r="O350">
            <v>5.5063200408172822E-2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8.0995500728411815E-2</v>
          </cell>
          <cell r="F351">
            <v>8.0602896450085282E-2</v>
          </cell>
          <cell r="G351">
            <v>8.0775892226481391E-2</v>
          </cell>
          <cell r="H351">
            <v>8.0837970716588312E-2</v>
          </cell>
          <cell r="I351">
            <v>8.0602378467196104E-2</v>
          </cell>
          <cell r="J351">
            <v>8.066518707421147E-2</v>
          </cell>
          <cell r="K351">
            <v>8.0037886308191974E-2</v>
          </cell>
          <cell r="L351">
            <v>8.0019425354902654E-2</v>
          </cell>
          <cell r="M351">
            <v>8.1202000140611949E-2</v>
          </cell>
          <cell r="N351">
            <v>6.7421852525353834E-2</v>
          </cell>
          <cell r="O351">
            <v>6.6317183029716953E-2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0.52788032819232056</v>
          </cell>
          <cell r="F352">
            <v>2.0086367267892564</v>
          </cell>
          <cell r="G352">
            <v>3.3784069916983044</v>
          </cell>
          <cell r="H352">
            <v>3.378882194804492</v>
          </cell>
          <cell r="I352">
            <v>3.3785994329483566</v>
          </cell>
          <cell r="J352">
            <v>3.3788178670160383</v>
          </cell>
          <cell r="K352">
            <v>3.3743274288155356</v>
          </cell>
          <cell r="L352">
            <v>3.373965926367922</v>
          </cell>
          <cell r="M352">
            <v>3.3777636555558619</v>
          </cell>
          <cell r="N352">
            <v>3.3628857582463083</v>
          </cell>
          <cell r="O352">
            <v>3.2470495028240598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3.7595649784999951E-5</v>
          </cell>
          <cell r="F353">
            <v>1.3256218041148046E-3</v>
          </cell>
          <cell r="G353">
            <v>2.112033786596661E-4</v>
          </cell>
          <cell r="H353">
            <v>8.9332584967277066E-4</v>
          </cell>
          <cell r="I353">
            <v>9.3366253257613633E-4</v>
          </cell>
          <cell r="J353">
            <v>1.3663982512886323E-3</v>
          </cell>
          <cell r="K353">
            <v>1.1802950260167049E-3</v>
          </cell>
          <cell r="L353">
            <v>3.0677772228305876E-3</v>
          </cell>
          <cell r="M353">
            <v>1.5660674791316814E-3</v>
          </cell>
          <cell r="N353">
            <v>1.3030740885851781E-4</v>
          </cell>
          <cell r="O353">
            <v>1.3588433609413182E-2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7.3399185610376616E-2</v>
          </cell>
          <cell r="F354">
            <v>7.3655053743618706E-2</v>
          </cell>
          <cell r="G354">
            <v>0.20139267126941851</v>
          </cell>
          <cell r="H354">
            <v>0.31602577749352678</v>
          </cell>
          <cell r="I354">
            <v>0.4012648647741503</v>
          </cell>
          <cell r="J354">
            <v>0.4696408250711066</v>
          </cell>
          <cell r="K354">
            <v>0.5194215752843937</v>
          </cell>
          <cell r="L354">
            <v>0.56138829749369734</v>
          </cell>
          <cell r="M354">
            <v>0.60212399178715892</v>
          </cell>
          <cell r="N354">
            <v>0.59223356517058923</v>
          </cell>
          <cell r="O354">
            <v>0.52385979675039662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2.5996073541148346E-3</v>
          </cell>
          <cell r="F355">
            <v>2.7824363031677953E-2</v>
          </cell>
          <cell r="G355">
            <v>0.74372047680867204</v>
          </cell>
          <cell r="H355">
            <v>0.74504678129698287</v>
          </cell>
          <cell r="I355">
            <v>0.74608160283252001</v>
          </cell>
          <cell r="J355">
            <v>0.74669212741774571</v>
          </cell>
          <cell r="K355">
            <v>0.724661602294292</v>
          </cell>
          <cell r="L355">
            <v>0.73484132547093817</v>
          </cell>
          <cell r="M355">
            <v>0.7447576365189168</v>
          </cell>
          <cell r="N355">
            <v>0.48735025187420306</v>
          </cell>
          <cell r="O355">
            <v>8.1889312907968276E-2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2.1566088950630155E-2</v>
          </cell>
          <cell r="F356">
            <v>2.0437674805571283E-2</v>
          </cell>
          <cell r="G356">
            <v>2.0901255857122599E-2</v>
          </cell>
          <cell r="H356">
            <v>9.7570678772100575E-3</v>
          </cell>
          <cell r="I356">
            <v>3.1929003794457581E-3</v>
          </cell>
          <cell r="J356">
            <v>3.3050846672792286E-3</v>
          </cell>
          <cell r="K356">
            <v>8.1689299581651897E-3</v>
          </cell>
          <cell r="L356">
            <v>8.299752140702811E-3</v>
          </cell>
          <cell r="M356">
            <v>1.6857634199621961E-2</v>
          </cell>
          <cell r="N356">
            <v>1.4314719145682305E-2</v>
          </cell>
          <cell r="O356">
            <v>5.4793189278408067E-2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3.211684771259206E-5</v>
          </cell>
          <cell r="G357">
            <v>6.8375114475969778E-3</v>
          </cell>
          <cell r="H357">
            <v>7.2437647105820461E-3</v>
          </cell>
          <cell r="I357">
            <v>5.758148842720529E-3</v>
          </cell>
          <cell r="J357">
            <v>5.5446991428480617E-3</v>
          </cell>
          <cell r="K357">
            <v>1.4826759062163759E-2</v>
          </cell>
          <cell r="L357">
            <v>1.5699492453153271E-2</v>
          </cell>
          <cell r="M357">
            <v>1.3772793954944998E-2</v>
          </cell>
          <cell r="N357">
            <v>1.9458835866132358E-2</v>
          </cell>
          <cell r="O357">
            <v>5.9382014168386975E-2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3.4859848822757328E-5</v>
          </cell>
          <cell r="F358">
            <v>9.480979575548729E-3</v>
          </cell>
          <cell r="G358">
            <v>9.837147797802169E-3</v>
          </cell>
          <cell r="H358">
            <v>1.9498436094069873</v>
          </cell>
          <cell r="I358">
            <v>3.3865837049352745</v>
          </cell>
          <cell r="J358">
            <v>4.4284927700204229</v>
          </cell>
          <cell r="K358">
            <v>5.2261928697627447</v>
          </cell>
          <cell r="L358">
            <v>5.7989349219192237</v>
          </cell>
          <cell r="M358">
            <v>6.1641794792172124</v>
          </cell>
          <cell r="N358">
            <v>6.1483341247817682</v>
          </cell>
          <cell r="O358">
            <v>6.0189901593939918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2.5016360463531737E-5</v>
          </cell>
          <cell r="F359"/>
          <cell r="G359">
            <v>2.9148788467532312E-4</v>
          </cell>
          <cell r="H359">
            <v>2.1032288444823691E-4</v>
          </cell>
          <cell r="I359">
            <v>1.8434756961442704E-4</v>
          </cell>
          <cell r="J359"/>
          <cell r="K359">
            <v>1.0207333947599678E-3</v>
          </cell>
          <cell r="L359">
            <v>3.1907615514389898E-4</v>
          </cell>
          <cell r="M359">
            <v>4.6107612573612967E-4</v>
          </cell>
          <cell r="N359">
            <v>5.022008735900493E-3</v>
          </cell>
          <cell r="O359">
            <v>2.9797940103179787E-3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1.3269772319408761E-2</v>
          </cell>
          <cell r="F360">
            <v>1.3525435883812279E-2</v>
          </cell>
          <cell r="G360">
            <v>1.3857055570135925E-2</v>
          </cell>
          <cell r="H360">
            <v>2.3505502289504199E-2</v>
          </cell>
          <cell r="I360">
            <v>3.779716378367539E-2</v>
          </cell>
          <cell r="J360">
            <v>5.2945983842490593E-2</v>
          </cell>
          <cell r="K360">
            <v>5.5235952607212153E-2</v>
          </cell>
          <cell r="L360">
            <v>9.6599014332701461E-2</v>
          </cell>
          <cell r="M360">
            <v>9.5618654849013357E-2</v>
          </cell>
          <cell r="N360">
            <v>0.10156764567556915</v>
          </cell>
          <cell r="O360">
            <v>9.9504759325518596E-2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1.326977510473751E-2</v>
          </cell>
          <cell r="F361">
            <v>1.3525441470212479E-2</v>
          </cell>
          <cell r="G361">
            <v>1.3857050785776693E-2</v>
          </cell>
          <cell r="H361">
            <v>2.3505504739522853E-2</v>
          </cell>
          <cell r="I361">
            <v>3.779716041131366E-2</v>
          </cell>
          <cell r="J361">
            <v>5.2945980276448493E-2</v>
          </cell>
          <cell r="K361">
            <v>5.5235946427050327E-2</v>
          </cell>
          <cell r="L361">
            <v>9.6599003941810091E-2</v>
          </cell>
          <cell r="M361">
            <v>9.5618644033263575E-2</v>
          </cell>
          <cell r="N361">
            <v>0.10156763331264651</v>
          </cell>
          <cell r="O361">
            <v>9.9504745931534577E-2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5.0202204601582903E-4</v>
          </cell>
          <cell r="F362">
            <v>6.67863495227418E-6</v>
          </cell>
          <cell r="G362">
            <v>2.7205543834523999E-6</v>
          </cell>
          <cell r="H362">
            <v>3.4727454890917398E-4</v>
          </cell>
          <cell r="I362">
            <v>7.1810842591174702E-4</v>
          </cell>
          <cell r="J362">
            <v>8.6505084907861896E-4</v>
          </cell>
          <cell r="K362">
            <v>1.17428249286335E-4</v>
          </cell>
          <cell r="L362">
            <v>1.7357156101469699E-3</v>
          </cell>
          <cell r="M362">
            <v>7.5599709479149595E-4</v>
          </cell>
          <cell r="N362">
            <v>1.0357761507399899E-3</v>
          </cell>
          <cell r="O362">
            <v>1.2893678948463401E-4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5.0202204601582903E-4</v>
          </cell>
          <cell r="F363">
            <v>5.0802832107739926E-4</v>
          </cell>
          <cell r="G363">
            <v>5.0969944980971168E-4</v>
          </cell>
          <cell r="H363">
            <v>8.5450785937605644E-4</v>
          </cell>
          <cell r="I363">
            <v>1.3782926668672662E-3</v>
          </cell>
          <cell r="J363">
            <v>1.9307886586050615E-3</v>
          </cell>
          <cell r="K363">
            <v>2.0436941050429426E-3</v>
          </cell>
          <cell r="L363">
            <v>3.4414283295770226E-3</v>
          </cell>
          <cell r="M363">
            <v>3.4688533419874397E-3</v>
          </cell>
          <cell r="N363">
            <v>3.6400625166403354E-3</v>
          </cell>
          <cell r="O363">
            <v>3.6487250502980737E-3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1.7969137955927569E-4</v>
          </cell>
          <cell r="K364">
            <v>7.1706541856878686E-4</v>
          </cell>
          <cell r="L364">
            <v>7.7964886789540005E-4</v>
          </cell>
          <cell r="M364">
            <v>8.0522060960548474E-4</v>
          </cell>
          <cell r="N364">
            <v>8.4903261135457612E-4</v>
          </cell>
          <cell r="O364">
            <v>1.1000511882160577E-3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1.7969137955927569E-4</v>
          </cell>
          <cell r="K365">
            <v>7.1706541856878686E-4</v>
          </cell>
          <cell r="L365">
            <v>7.7964886789540005E-4</v>
          </cell>
          <cell r="M365">
            <v>8.0522060960548474E-4</v>
          </cell>
          <cell r="N365">
            <v>8.4903261135457612E-4</v>
          </cell>
          <cell r="O365">
            <v>1.1000511882160577E-3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1.37942465187807E-5</v>
          </cell>
          <cell r="K366">
            <v>4.1540557981194498E-5</v>
          </cell>
          <cell r="L366">
            <v>4.9222736220341199E-6</v>
          </cell>
          <cell r="M366">
            <v>2.17497426079823E-6</v>
          </cell>
          <cell r="N366">
            <v>3.6159712244198302E-6</v>
          </cell>
          <cell r="O366">
            <v>1.99142520689363E-5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1.37942465187807E-5</v>
          </cell>
          <cell r="K367">
            <v>5.5297721502031401E-5</v>
          </cell>
          <cell r="L367">
            <v>6.0148093739752621E-5</v>
          </cell>
          <cell r="M367">
            <v>6.2132647166602596E-5</v>
          </cell>
          <cell r="N367">
            <v>6.5521383768867052E-5</v>
          </cell>
          <cell r="O367">
            <v>8.4930169828852873E-5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1.007081515458206E-4</v>
          </cell>
          <cell r="K368">
            <v>2.4628227171116318E-4</v>
          </cell>
          <cell r="L368">
            <v>2.5285463010810388E-4</v>
          </cell>
          <cell r="M368">
            <v>2.7181757090935342E-4</v>
          </cell>
          <cell r="N368">
            <v>2.8990080720835658E-4</v>
          </cell>
          <cell r="O368">
            <v>5.0046607945365153E-4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1.007081515458206E-4</v>
          </cell>
          <cell r="K369">
            <v>2.4628227171116318E-4</v>
          </cell>
          <cell r="L369">
            <v>2.5285463010810388E-4</v>
          </cell>
          <cell r="M369">
            <v>2.7181757090935342E-4</v>
          </cell>
          <cell r="N369">
            <v>2.8990080720835658E-4</v>
          </cell>
          <cell r="O369">
            <v>5.0046607945365153E-4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7.6894509113399001E-6</v>
          </cell>
          <cell r="K370">
            <v>1.1273090308618201E-5</v>
          </cell>
          <cell r="L370">
            <v>5.53919127641172E-7</v>
          </cell>
          <cell r="M370">
            <v>1.5625966077845001E-6</v>
          </cell>
          <cell r="N370">
            <v>1.52499788339176E-6</v>
          </cell>
          <cell r="O370">
            <v>1.65305283669176E-5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7.6894509113399001E-6</v>
          </cell>
          <cell r="K371">
            <v>1.894339627434823E-5</v>
          </cell>
          <cell r="L371">
            <v>1.9451289673093303E-5</v>
          </cell>
          <cell r="M371">
            <v>2.0917912479835228E-5</v>
          </cell>
          <cell r="N371">
            <v>2.2316303884217372E-5</v>
          </cell>
          <cell r="O371">
            <v>3.859565697194516E-5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49.866375281161197</v>
          </cell>
          <cell r="F372">
            <v>51.516129974902768</v>
          </cell>
          <cell r="G372">
            <v>52.984960127523578</v>
          </cell>
          <cell r="H372">
            <v>53.94993672589613</v>
          </cell>
          <cell r="I372">
            <v>54.493052737385987</v>
          </cell>
          <cell r="J372">
            <v>55.18460936303596</v>
          </cell>
          <cell r="K372">
            <v>55.874860991271674</v>
          </cell>
          <cell r="L372">
            <v>56.570533900629307</v>
          </cell>
          <cell r="M372">
            <v>58.133599419227025</v>
          </cell>
          <cell r="N372">
            <v>56.661154482686968</v>
          </cell>
          <cell r="O372">
            <v>56.773756349039921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49.866375281161197</v>
          </cell>
          <cell r="F373">
            <v>51.516129974902768</v>
          </cell>
          <cell r="G373">
            <v>52.984960127523578</v>
          </cell>
          <cell r="H373">
            <v>53.94993672589613</v>
          </cell>
          <cell r="I373">
            <v>54.493052737385987</v>
          </cell>
          <cell r="J373">
            <v>55.18460936303596</v>
          </cell>
          <cell r="K373">
            <v>55.874860991271674</v>
          </cell>
          <cell r="L373">
            <v>56.570533900629307</v>
          </cell>
          <cell r="M373">
            <v>58.133599419227025</v>
          </cell>
          <cell r="N373">
            <v>56.661154482686968</v>
          </cell>
          <cell r="O373">
            <v>56.773756349039921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8.3499891064241397E-2</v>
          </cell>
          <cell r="E374">
            <v>9.8049590645687898E-2</v>
          </cell>
          <cell r="F374">
            <v>8.9719938544104594E-2</v>
          </cell>
          <cell r="G374">
            <v>7.9884311703284305E-2</v>
          </cell>
          <cell r="H374">
            <v>5.2485887792772398E-2</v>
          </cell>
          <cell r="I374">
            <v>2.9545531414091001E-2</v>
          </cell>
          <cell r="J374">
            <v>1.7840059713242999</v>
          </cell>
          <cell r="K374">
            <v>1.0927313386383699</v>
          </cell>
          <cell r="L374">
            <v>0.117712945658158</v>
          </cell>
          <cell r="M374">
            <v>0.13749598466477</v>
          </cell>
          <cell r="N374">
            <v>0.22875502083358601</v>
          </cell>
          <cell r="O374">
            <v>1.51084672414072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2.6138271230969514</v>
          </cell>
          <cell r="E375">
            <v>2.7118760858278792</v>
          </cell>
          <cell r="F375">
            <v>2.8015944626844651</v>
          </cell>
          <cell r="G375">
            <v>2.8814734918866023</v>
          </cell>
          <cell r="H375">
            <v>2.933951977629063</v>
          </cell>
          <cell r="I375">
            <v>2.9634880703786819</v>
          </cell>
          <cell r="J375">
            <v>3.0010962710518823</v>
          </cell>
          <cell r="K375">
            <v>3.0386349799575378</v>
          </cell>
          <cell r="L375">
            <v>3.0764667679338609</v>
          </cell>
          <cell r="M375">
            <v>3.1614716377844472</v>
          </cell>
          <cell r="N375">
            <v>3.0813954954505602</v>
          </cell>
          <cell r="O375">
            <v>3.087520770217782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0.34658217716764544</v>
          </cell>
          <cell r="F376">
            <v>0.37872051734249168</v>
          </cell>
          <cell r="G376">
            <v>0.43904088783547324</v>
          </cell>
          <cell r="H376">
            <v>0.50896962370829935</v>
          </cell>
          <cell r="I376">
            <v>0.59003753567049344</v>
          </cell>
          <cell r="J376">
            <v>0.68402108046457211</v>
          </cell>
          <cell r="K376">
            <v>0.79297900679954669</v>
          </cell>
          <cell r="L376">
            <v>0.92297141528024351</v>
          </cell>
          <cell r="M376">
            <v>1.0700106290688629</v>
          </cell>
          <cell r="N376">
            <v>1.2404512234518517</v>
          </cell>
          <cell r="O376">
            <v>1.4380636850204611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0.34658217716764544</v>
          </cell>
          <cell r="F377">
            <v>0.37872051734249168</v>
          </cell>
          <cell r="G377">
            <v>0.43904088783547324</v>
          </cell>
          <cell r="H377">
            <v>0.50896962370829935</v>
          </cell>
          <cell r="I377">
            <v>0.59003753567049344</v>
          </cell>
          <cell r="J377">
            <v>0.68402108046457211</v>
          </cell>
          <cell r="K377">
            <v>0.79297900679954669</v>
          </cell>
          <cell r="L377">
            <v>0.92297141528024351</v>
          </cell>
          <cell r="M377">
            <v>1.0700106290688629</v>
          </cell>
          <cell r="N377">
            <v>1.2404512234518517</v>
          </cell>
          <cell r="O377">
            <v>1.4380636850204611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0.35008300724004576</v>
          </cell>
          <cell r="F378">
            <v>0.3825459771136277</v>
          </cell>
          <cell r="G378">
            <v>0.4434756442782562</v>
          </cell>
          <cell r="H378">
            <v>0.51411073101848415</v>
          </cell>
          <cell r="I378">
            <v>0.59599751077827656</v>
          </cell>
          <cell r="J378">
            <v>0.69093038430764897</v>
          </cell>
          <cell r="K378">
            <v>0.80098889575711762</v>
          </cell>
          <cell r="L378">
            <v>0.93229435886893275</v>
          </cell>
          <cell r="M378">
            <v>1.080818817241274</v>
          </cell>
          <cell r="N378">
            <v>1.2529810337897502</v>
          </cell>
          <cell r="O378">
            <v>1.4525895808287483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2.8218971463322699E-2</v>
          </cell>
          <cell r="F379">
            <v>2.4834115277870099E-3</v>
          </cell>
          <cell r="G379">
            <v>3.4058892883146699E-3</v>
          </cell>
          <cell r="H379">
            <v>6.5754487103600002E-3</v>
          </cell>
          <cell r="I379">
            <v>6.8423584297177299E-3</v>
          </cell>
          <cell r="J379">
            <v>7.57661118316383E-3</v>
          </cell>
          <cell r="K379">
            <v>8.2711582619958198E-3</v>
          </cell>
          <cell r="L379">
            <v>1.0130635121837201E-2</v>
          </cell>
          <cell r="M379">
            <v>1.06076450128247E-2</v>
          </cell>
          <cell r="N379">
            <v>1.24349847212113E-2</v>
          </cell>
          <cell r="O379">
            <v>1.5153975945071899E-2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2.8218971463322699E-2</v>
          </cell>
          <cell r="F380">
            <v>3.0702382991109702E-2</v>
          </cell>
          <cell r="G380">
            <v>3.4108272279424298E-2</v>
          </cell>
          <cell r="H380">
            <v>4.0683720989784303E-2</v>
          </cell>
          <cell r="I380">
            <v>4.7526079419502099E-2</v>
          </cell>
          <cell r="J380">
            <v>5.5102690602665899E-2</v>
          </cell>
          <cell r="K380">
            <v>6.33738488646617E-2</v>
          </cell>
          <cell r="L380">
            <v>7.3504483986498906E-2</v>
          </cell>
          <cell r="M380">
            <v>8.4112128999323604E-2</v>
          </cell>
          <cell r="N380">
            <v>9.6547113720534899E-2</v>
          </cell>
          <cell r="O380">
            <v>0.111701089665607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4.7940189316719533E-5</v>
          </cell>
          <cell r="K381">
            <v>8.9166802179319111E-5</v>
          </cell>
          <cell r="L381">
            <v>9.1018182526581674E-5</v>
          </cell>
          <cell r="M381">
            <v>1.0651202079858521E-4</v>
          </cell>
          <cell r="N381">
            <v>1.1168989878303924E-4</v>
          </cell>
          <cell r="O381">
            <v>2.0869414444796939E-4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4.7940189316719533E-5</v>
          </cell>
          <cell r="K382">
            <v>8.9166802179319111E-5</v>
          </cell>
          <cell r="L382">
            <v>9.1018182526581674E-5</v>
          </cell>
          <cell r="M382">
            <v>1.0651202079858521E-4</v>
          </cell>
          <cell r="N382">
            <v>1.1168989878303924E-4</v>
          </cell>
          <cell r="O382">
            <v>2.0869414444796939E-4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3.6109357919441101E-6</v>
          </cell>
          <cell r="K383">
            <v>3.1993415899424902E-6</v>
          </cell>
          <cell r="L383">
            <v>1.6600486623299499E-7</v>
          </cell>
          <cell r="M383">
            <v>1.24125272297153E-6</v>
          </cell>
          <cell r="N383">
            <v>4.59029271849239E-7</v>
          </cell>
          <cell r="O383">
            <v>7.6058036686049097E-6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3.6109357919441101E-6</v>
          </cell>
          <cell r="K384">
            <v>6.8102773818866002E-6</v>
          </cell>
          <cell r="L384">
            <v>6.9535796868097991E-6</v>
          </cell>
          <cell r="M384">
            <v>8.1421069340010667E-6</v>
          </cell>
          <cell r="N384">
            <v>8.5426304388783993E-6</v>
          </cell>
          <cell r="O384">
            <v>1.605090080267251E-5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2.367401608391289</v>
          </cell>
          <cell r="E385">
            <v>2.3075019776179779</v>
          </cell>
          <cell r="F385">
            <v>1.8879107959214712</v>
          </cell>
          <cell r="G385">
            <v>1.4580373666990302E-3</v>
          </cell>
          <cell r="H385">
            <v>1.5683002040367286E-3</v>
          </cell>
          <cell r="I385">
            <v>1.459094494856218E-3</v>
          </cell>
          <cell r="J385">
            <v>1.8054062636359183E-3</v>
          </cell>
          <cell r="K385">
            <v>4.0384998396521344E-3</v>
          </cell>
          <cell r="L385">
            <v>3.0709757639619389E-3</v>
          </cell>
          <cell r="M385">
            <v>5.0064948452321848E-3</v>
          </cell>
          <cell r="N385">
            <v>3.230554466810968E-3</v>
          </cell>
          <cell r="O385">
            <v>5.2146314709459853E-3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330.01222420732802</v>
          </cell>
          <cell r="E386">
            <v>321.17932931709697</v>
          </cell>
          <cell r="F386">
            <v>262.186263343701</v>
          </cell>
          <cell r="G386">
            <v>0.201731438646269</v>
          </cell>
          <cell r="H386">
            <v>0.21618056344119599</v>
          </cell>
          <cell r="I386">
            <v>0.200382310626921</v>
          </cell>
          <cell r="J386">
            <v>0.247027543378671</v>
          </cell>
          <cell r="K386">
            <v>0.55054255167022503</v>
          </cell>
          <cell r="L386">
            <v>0.41864625488128199</v>
          </cell>
          <cell r="M386">
            <v>0.68250304728385802</v>
          </cell>
          <cell r="N386">
            <v>0.44040058687261202</v>
          </cell>
          <cell r="O386">
            <v>0.71087696670101896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3.5600024186335166</v>
          </cell>
          <cell r="E387">
            <v>3.4647176841110778</v>
          </cell>
          <cell r="F387">
            <v>2.8283307804067008</v>
          </cell>
          <cell r="G387">
            <v>2.1761751741776574E-3</v>
          </cell>
          <cell r="H387">
            <v>2.3320449130657664E-3</v>
          </cell>
          <cell r="I387">
            <v>2.1616214738610644E-3</v>
          </cell>
          <cell r="J387">
            <v>2.6648062931895456E-3</v>
          </cell>
          <cell r="K387">
            <v>5.9389703524296115E-3</v>
          </cell>
          <cell r="L387">
            <v>4.5161408293557916E-3</v>
          </cell>
          <cell r="M387">
            <v>7.3624924194591029E-3</v>
          </cell>
          <cell r="N387">
            <v>4.7508153923690672E-3</v>
          </cell>
          <cell r="O387">
            <v>7.6685756925676139E-3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1.39109789642482E-5</v>
          </cell>
          <cell r="F388">
            <v>1.8583427986617099E-5</v>
          </cell>
          <cell r="G388">
            <v>1.75656753939017E-5</v>
          </cell>
          <cell r="H388">
            <v>9.7231076682708202E-5</v>
          </cell>
          <cell r="I388">
            <v>5.4070407904026097E-5</v>
          </cell>
          <cell r="J388">
            <v>6.6456452194315997E-5</v>
          </cell>
          <cell r="K388">
            <v>2.7544628636028601E-4</v>
          </cell>
          <cell r="L388">
            <v>3.2519519393594999E-5</v>
          </cell>
          <cell r="M388">
            <v>2.1636547870373501E-4</v>
          </cell>
          <cell r="N388">
            <v>7.0435212256285003E-5</v>
          </cell>
          <cell r="O388">
            <v>2.5302939405635601E-4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0.18488071478839413</v>
          </cell>
          <cell r="F389">
            <v>0.15366234743548285</v>
          </cell>
          <cell r="G389">
            <v>1.382219183117539E-4</v>
          </cell>
          <cell r="H389">
            <v>1.4732238947368081E-4</v>
          </cell>
          <cell r="I389">
            <v>1.382821256599897E-4</v>
          </cell>
          <cell r="J389">
            <v>1.7067792095117542E-4</v>
          </cell>
          <cell r="K389">
            <v>3.7765693302604697E-4</v>
          </cell>
          <cell r="L389">
            <v>2.9167873916020447E-4</v>
          </cell>
          <cell r="M389">
            <v>4.7040742938533593E-4</v>
          </cell>
          <cell r="N389">
            <v>3.0516824462002468E-4</v>
          </cell>
          <cell r="O389">
            <v>4.9173405160609686E-4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6.1975360781058786</v>
          </cell>
          <cell r="E391">
            <v>5.1747167431792027</v>
          </cell>
          <cell r="F391">
            <v>8.8732707509649806</v>
          </cell>
          <cell r="G391">
            <v>9.136301617991581</v>
          </cell>
          <cell r="H391">
            <v>9.7024590773466421</v>
          </cell>
          <cell r="I391">
            <v>9.4915365003284684</v>
          </cell>
          <cell r="J391">
            <v>9.2023265282423807</v>
          </cell>
          <cell r="K391">
            <v>8.9427309477400811</v>
          </cell>
          <cell r="L391">
            <v>8.4236093516881496</v>
          </cell>
          <cell r="M391">
            <v>7.8511962148851024</v>
          </cell>
          <cell r="N391">
            <v>7.6857931922654679</v>
          </cell>
          <cell r="O391">
            <v>6.2593110235106142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6.8070283091901187</v>
          </cell>
          <cell r="E392">
            <v>5.9085735140491069</v>
          </cell>
          <cell r="F392">
            <v>1.1117583406831619</v>
          </cell>
          <cell r="G392">
            <v>1.9168696522344515</v>
          </cell>
          <cell r="H392">
            <v>0.55676191130535047</v>
          </cell>
          <cell r="I392">
            <v>7.3520361927131322E-2</v>
          </cell>
          <cell r="J392">
            <v>7.7327991817973549E-2</v>
          </cell>
          <cell r="K392">
            <v>6.0793376607049074E-2</v>
          </cell>
          <cell r="L392">
            <v>5.8138313133441047E-2</v>
          </cell>
          <cell r="M392">
            <v>5.9272047334077059E-2</v>
          </cell>
          <cell r="N392">
            <v>5.7542220301045027E-2</v>
          </cell>
          <cell r="O392">
            <v>6.949857601917081E-2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0.55914736004341792</v>
          </cell>
          <cell r="E393">
            <v>0.59698504426568244</v>
          </cell>
          <cell r="F393">
            <v>0.34961938399692843</v>
          </cell>
          <cell r="G393">
            <v>0.26597158024695705</v>
          </cell>
          <cell r="H393">
            <v>0.2666149646915501</v>
          </cell>
          <cell r="I393">
            <v>0.24417223381053418</v>
          </cell>
          <cell r="J393">
            <v>0.22005468419422297</v>
          </cell>
          <cell r="K393">
            <v>0.18423988102791863</v>
          </cell>
          <cell r="L393">
            <v>0.17710599497552271</v>
          </cell>
          <cell r="M393">
            <v>0.15393194764220031</v>
          </cell>
          <cell r="N393">
            <v>0.1468247544134309</v>
          </cell>
          <cell r="O393">
            <v>0.10486978805394881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4.7718082551214659E-2</v>
          </cell>
          <cell r="E394">
            <v>1.6093242815001785E-4</v>
          </cell>
          <cell r="F394">
            <v>0.14283892604945761</v>
          </cell>
          <cell r="G394">
            <v>3.5299872975232377E-2</v>
          </cell>
          <cell r="H394">
            <v>0.50419507935616681</v>
          </cell>
          <cell r="I394">
            <v>1.2623718373773929</v>
          </cell>
          <cell r="J394">
            <v>1.7179140353745266</v>
          </cell>
          <cell r="K394">
            <v>2.7962438765470008</v>
          </cell>
          <cell r="L394">
            <v>2.990365481582796</v>
          </cell>
          <cell r="M394">
            <v>3.1140365433852497</v>
          </cell>
          <cell r="N394">
            <v>4.3358265640512279</v>
          </cell>
          <cell r="O394">
            <v>4.3916842139375296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4.9758807434084083E-2</v>
          </cell>
          <cell r="E395">
            <v>1.5628250566980143E-4</v>
          </cell>
          <cell r="F395">
            <v>8.5659361962193689E-2</v>
          </cell>
          <cell r="G395">
            <v>1.7046343438858177E-2</v>
          </cell>
          <cell r="H395">
            <v>3.7581941997200219E-2</v>
          </cell>
          <cell r="I395">
            <v>4.0566186923867882E-2</v>
          </cell>
          <cell r="J395">
            <v>4.2430536524698977E-2</v>
          </cell>
          <cell r="K395">
            <v>3.5104448943490421E-2</v>
          </cell>
          <cell r="L395">
            <v>3.1997772698375455E-2</v>
          </cell>
          <cell r="M395">
            <v>3.1643954285649034E-2</v>
          </cell>
          <cell r="N395">
            <v>3.1527425520160517E-2</v>
          </cell>
          <cell r="O395">
            <v>3.174388182897294E-2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0.27367021416786996</v>
          </cell>
          <cell r="E396">
            <v>0.19459961588187571</v>
          </cell>
          <cell r="F396">
            <v>0.21629957861258137</v>
          </cell>
          <cell r="G396">
            <v>0.14568134107997696</v>
          </cell>
          <cell r="H396">
            <v>0.17365723817406103</v>
          </cell>
          <cell r="I396">
            <v>0.18042679453179747</v>
          </cell>
          <cell r="J396">
            <v>0.18356191761178065</v>
          </cell>
          <cell r="K396">
            <v>0.17543547738553847</v>
          </cell>
          <cell r="L396">
            <v>0.1769476191746962</v>
          </cell>
          <cell r="M396">
            <v>0.17519084508167135</v>
          </cell>
          <cell r="N396">
            <v>0.17569681094241971</v>
          </cell>
          <cell r="O396">
            <v>0.16997984781996389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1.2797116998644646</v>
          </cell>
          <cell r="E397">
            <v>1.4631129638983988</v>
          </cell>
          <cell r="F397">
            <v>1.3744002140481941</v>
          </cell>
          <cell r="G397">
            <v>1.4354275119688247</v>
          </cell>
          <cell r="H397">
            <v>1.4239723559631101</v>
          </cell>
          <cell r="I397">
            <v>1.5603169677933295</v>
          </cell>
          <cell r="J397">
            <v>1.4720975943571837</v>
          </cell>
          <cell r="K397">
            <v>1.5684934640610009</v>
          </cell>
          <cell r="L397">
            <v>1.5654579601431311</v>
          </cell>
          <cell r="M397">
            <v>1.526955561225305</v>
          </cell>
          <cell r="N397">
            <v>1.544826959195678</v>
          </cell>
          <cell r="O397">
            <v>1.402971383172366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6.4514900118919138</v>
          </cell>
          <cell r="E398">
            <v>6.9684409701852195</v>
          </cell>
          <cell r="F398">
            <v>6.7125948782512008</v>
          </cell>
          <cell r="G398">
            <v>5.1095094607879075</v>
          </cell>
          <cell r="H398">
            <v>4.0347731223495229</v>
          </cell>
          <cell r="I398">
            <v>3.5099367898290703</v>
          </cell>
          <cell r="J398">
            <v>2.9149947689443381</v>
          </cell>
          <cell r="K398">
            <v>1.8538250719715954</v>
          </cell>
          <cell r="L398">
            <v>0.51594096994123251</v>
          </cell>
          <cell r="M398">
            <v>0.50240014563724766</v>
          </cell>
          <cell r="N398">
            <v>0.42811903054772465</v>
          </cell>
          <cell r="O398">
            <v>0.34545599277547678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1.6603140512836732</v>
          </cell>
          <cell r="E399">
            <v>1.9868612634999698</v>
          </cell>
          <cell r="F399">
            <v>1.7836464941645187</v>
          </cell>
          <cell r="G399">
            <v>1.476774320475803</v>
          </cell>
          <cell r="H399">
            <v>1.0818334703055561</v>
          </cell>
          <cell r="I399">
            <v>1.0405099066269623</v>
          </cell>
          <cell r="J399">
            <v>1.0345003605629488</v>
          </cell>
          <cell r="K399">
            <v>0.97883031714999036</v>
          </cell>
          <cell r="L399">
            <v>0.96184884962785444</v>
          </cell>
          <cell r="M399">
            <v>0.91057126115285236</v>
          </cell>
          <cell r="N399">
            <v>0.90924948434007791</v>
          </cell>
          <cell r="O399">
            <v>0.75980127538605757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3.112286595658845</v>
          </cell>
          <cell r="E400">
            <v>3.6351905205641803</v>
          </cell>
          <cell r="F400">
            <v>4.7688477948587655</v>
          </cell>
          <cell r="G400">
            <v>5.9701989778646665</v>
          </cell>
          <cell r="H400">
            <v>7.7179882752130862</v>
          </cell>
          <cell r="I400">
            <v>7.9363444164888914</v>
          </cell>
          <cell r="J400">
            <v>8.2640857981928963</v>
          </cell>
          <cell r="K400">
            <v>8.3344703439628312</v>
          </cell>
          <cell r="L400">
            <v>10.348882408493482</v>
          </cell>
          <cell r="M400">
            <v>10.460203906664782</v>
          </cell>
          <cell r="N400">
            <v>9.0113629654992931</v>
          </cell>
          <cell r="O400">
            <v>10.362575425603332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4.2005049265034988E-3</v>
          </cell>
          <cell r="G401">
            <v>4.8207066823483212E-3</v>
          </cell>
          <cell r="H401">
            <v>0.5059976184311975</v>
          </cell>
          <cell r="I401">
            <v>1.2983883070510509</v>
          </cell>
          <cell r="J401">
            <v>1.767766901728401</v>
          </cell>
          <cell r="K401">
            <v>2.8504602862958404</v>
          </cell>
          <cell r="L401">
            <v>3.0478354890761628</v>
          </cell>
          <cell r="M401">
            <v>3.1721345320538004</v>
          </cell>
          <cell r="N401">
            <v>4.4044755344755506</v>
          </cell>
          <cell r="O401">
            <v>4.4587440239033693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0.13927600109041599</v>
          </cell>
          <cell r="G402">
            <v>0.15899874671604999</v>
          </cell>
          <cell r="H402">
            <v>16.233370693697101</v>
          </cell>
          <cell r="I402">
            <v>40.547674705248802</v>
          </cell>
          <cell r="J402">
            <v>54.215363380903703</v>
          </cell>
          <cell r="K402">
            <v>85.879252215323405</v>
          </cell>
          <cell r="L402">
            <v>91.825812811909898</v>
          </cell>
          <cell r="M402">
            <v>95.570719875979705</v>
          </cell>
          <cell r="N402">
            <v>132.69894238484</v>
          </cell>
          <cell r="O402">
            <v>134.33395456631899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2.4694326434470918E-3</v>
          </cell>
          <cell r="G403">
            <v>2.8191267148235783E-3</v>
          </cell>
          <cell r="H403">
            <v>0.28782572151945268</v>
          </cell>
          <cell r="I403">
            <v>0.71893040257533369</v>
          </cell>
          <cell r="J403">
            <v>0.96126530817205147</v>
          </cell>
          <cell r="K403">
            <v>1.5226817768674366</v>
          </cell>
          <cell r="L403">
            <v>1.6281172484381199</v>
          </cell>
          <cell r="M403">
            <v>1.6945163098577956</v>
          </cell>
          <cell r="N403">
            <v>2.3528181273907847</v>
          </cell>
          <cell r="O403">
            <v>2.3818077050765889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3.8884699890563696E-6</v>
          </cell>
          <cell r="F404">
            <v>3.4289822151282101E-4</v>
          </cell>
          <cell r="G404">
            <v>4.8809259226450503E-6</v>
          </cell>
          <cell r="H404">
            <v>3.3955022603715503E-2</v>
          </cell>
          <cell r="I404">
            <v>5.4322123793427199E-2</v>
          </cell>
          <cell r="J404">
            <v>3.2550466869701603E-2</v>
          </cell>
          <cell r="K404">
            <v>0.10658825359969</v>
          </cell>
          <cell r="L404">
            <v>6.3242356229898794E-2</v>
          </cell>
          <cell r="M404">
            <v>4.5259147050718401E-2</v>
          </cell>
          <cell r="N404">
            <v>0.19104030178187201</v>
          </cell>
          <cell r="O404">
            <v>6.5798234079917195E-2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3.8885177184885875E-6</v>
          </cell>
          <cell r="F405">
            <v>3.4670678872540444E-4</v>
          </cell>
          <cell r="G405">
            <v>3.5137518846908991E-4</v>
          </cell>
          <cell r="H405">
            <v>3.430388590659892E-2</v>
          </cell>
          <cell r="I405">
            <v>8.8352227972797001E-2</v>
          </cell>
          <cell r="J405">
            <v>0.12082708027386248</v>
          </cell>
          <cell r="K405">
            <v>0.19345990993894621</v>
          </cell>
          <cell r="L405">
            <v>0.20641401464438783</v>
          </cell>
          <cell r="M405">
            <v>0.21508872070061921</v>
          </cell>
          <cell r="N405">
            <v>0.29837066654006822</v>
          </cell>
          <cell r="O405">
            <v>0.30209652239001988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F406">
            <v>7.3417449958702698E-3</v>
          </cell>
          <cell r="G406">
            <v>2.6842636430664722E-2</v>
          </cell>
          <cell r="H406">
            <v>2.5955745228664878E-2</v>
          </cell>
          <cell r="I406">
            <v>0.26422155372977474</v>
          </cell>
          <cell r="J406">
            <v>0.13942651445671606</v>
          </cell>
          <cell r="K406">
            <v>0.18921456742180526</v>
          </cell>
          <cell r="L406">
            <v>0.2471997430443284</v>
          </cell>
          <cell r="M406">
            <v>0.46765531826958801</v>
          </cell>
          <cell r="N406">
            <v>0.34830788017156827</v>
          </cell>
          <cell r="O406">
            <v>0.55867244415408435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F407">
            <v>9.5094288158485991E-3</v>
          </cell>
          <cell r="G407">
            <v>3.3587478394662904E-2</v>
          </cell>
          <cell r="H407">
            <v>3.149769123499032E-2</v>
          </cell>
          <cell r="I407">
            <v>0.31089366735490492</v>
          </cell>
          <cell r="J407">
            <v>0.15939291028763047</v>
          </cell>
          <cell r="K407">
            <v>0.21028867272016266</v>
          </cell>
          <cell r="L407">
            <v>0.27471359899802539</v>
          </cell>
          <cell r="M407">
            <v>0.51966882174703377</v>
          </cell>
          <cell r="N407">
            <v>0.38706243171713711</v>
          </cell>
          <cell r="O407">
            <v>0.620806791456887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7.4561394519230897E-3</v>
          </cell>
          <cell r="E408">
            <v>9.3878123082876602E-2</v>
          </cell>
          <cell r="F408">
            <v>6.5782065367120206E-5</v>
          </cell>
          <cell r="G408">
            <v>7.44224708542888E-5</v>
          </cell>
          <cell r="H408">
            <v>5.1661473559576801E-2</v>
          </cell>
          <cell r="I408">
            <v>5.7483114601716803E-2</v>
          </cell>
          <cell r="J408">
            <v>8.5534395724728603E-3</v>
          </cell>
          <cell r="K408">
            <v>6.11317749732284E-2</v>
          </cell>
          <cell r="L408">
            <v>5.9414923759626301E-2</v>
          </cell>
          <cell r="M408">
            <v>2.6665333445089E-2</v>
          </cell>
          <cell r="N408">
            <v>8.0943472411312695E-2</v>
          </cell>
          <cell r="O408">
            <v>6.1240285947907397E-2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7.4561394519230897E-3</v>
          </cell>
          <cell r="E409">
            <v>0.10132153458502217</v>
          </cell>
          <cell r="F409">
            <v>0.10132124437789074</v>
          </cell>
          <cell r="G409">
            <v>0.10132130436395505</v>
          </cell>
          <cell r="H409">
            <v>0.10164901948335274</v>
          </cell>
          <cell r="I409">
            <v>0.10915143184202243</v>
          </cell>
          <cell r="J409">
            <v>0.11757731080287269</v>
          </cell>
          <cell r="K409">
            <v>0.12689211616294463</v>
          </cell>
          <cell r="L409">
            <v>0.13638192367449467</v>
          </cell>
          <cell r="M409">
            <v>0.14672356005341564</v>
          </cell>
          <cell r="N409">
            <v>0.15838117784511407</v>
          </cell>
          <cell r="O409">
            <v>0.16835678602326268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1928.7103025603799</v>
          </cell>
          <cell r="E410">
            <v>1531.89396336199</v>
          </cell>
          <cell r="F410">
            <v>1485.49484246154</v>
          </cell>
          <cell r="G410">
            <v>1584.21312509374</v>
          </cell>
          <cell r="H410">
            <v>1337.33976325048</v>
          </cell>
          <cell r="I410">
            <v>1191.05036687445</v>
          </cell>
          <cell r="J410">
            <v>1144.0468897851099</v>
          </cell>
          <cell r="K410">
            <v>1097.0464794545401</v>
          </cell>
          <cell r="L410">
            <v>1048.6598444664601</v>
          </cell>
          <cell r="M410">
            <v>900.55677131547395</v>
          </cell>
          <cell r="N410">
            <v>845.25316627059703</v>
          </cell>
          <cell r="O410">
            <v>363.72611950325597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23.44373106346012</v>
          </cell>
          <cell r="E411">
            <v>18.620375515763651</v>
          </cell>
          <cell r="F411">
            <v>18.056388010472162</v>
          </cell>
          <cell r="G411">
            <v>19.256321907233964</v>
          </cell>
          <cell r="H411">
            <v>16.255543255249503</v>
          </cell>
          <cell r="I411">
            <v>14.477376123813162</v>
          </cell>
          <cell r="J411">
            <v>13.906042588410205</v>
          </cell>
          <cell r="K411">
            <v>13.334746329869198</v>
          </cell>
          <cell r="L411">
            <v>12.746600325660816</v>
          </cell>
          <cell r="M411">
            <v>10.946387711037262</v>
          </cell>
          <cell r="N411">
            <v>10.274165012900186</v>
          </cell>
          <cell r="O411">
            <v>4.4211395122795194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26.169746303397336</v>
          </cell>
          <cell r="E412">
            <v>20.78553545945708</v>
          </cell>
          <cell r="F412">
            <v>20.155968011689851</v>
          </cell>
          <cell r="G412">
            <v>21.495429105749547</v>
          </cell>
          <cell r="H412">
            <v>18.145722703534325</v>
          </cell>
          <cell r="I412">
            <v>16.160791952163507</v>
          </cell>
          <cell r="J412">
            <v>15.523024284736969</v>
          </cell>
          <cell r="K412">
            <v>14.885298228691196</v>
          </cell>
          <cell r="L412">
            <v>14.228763154226025</v>
          </cell>
          <cell r="M412">
            <v>12.219223491390427</v>
          </cell>
          <cell r="N412">
            <v>11.468835363237424</v>
          </cell>
          <cell r="O412">
            <v>4.9352255020794606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6.6147052079902602E-7</v>
          </cell>
          <cell r="F413">
            <v>8.4117637555351395E-7</v>
          </cell>
          <cell r="G413">
            <v>1.01870946363081E-6</v>
          </cell>
          <cell r="H413">
            <v>0.721310879870254</v>
          </cell>
          <cell r="I413">
            <v>0.30278953100190198</v>
          </cell>
          <cell r="J413">
            <v>1.8309418882581001E-6</v>
          </cell>
          <cell r="K413">
            <v>0.63926109517583096</v>
          </cell>
          <cell r="L413">
            <v>0.21597731919000299</v>
          </cell>
          <cell r="M413">
            <v>5.9336987313931099E-6</v>
          </cell>
          <cell r="N413">
            <v>0.46614467773906498</v>
          </cell>
          <cell r="O413">
            <v>4.4712755996669503E-6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1.6558717861597503</v>
          </cell>
          <cell r="F414">
            <v>1.6558692202040515</v>
          </cell>
          <cell r="G414">
            <v>1.6558650698180575</v>
          </cell>
          <cell r="H414">
            <v>1.1507343523137987</v>
          </cell>
          <cell r="I414">
            <v>1.0241006455234813</v>
          </cell>
          <cell r="J414">
            <v>1.0240394151327454</v>
          </cell>
          <cell r="K414">
            <v>0.94205066826148232</v>
          </cell>
          <cell r="L414">
            <v>0.90176318107554709</v>
          </cell>
          <cell r="M414">
            <v>0.85523833455877629</v>
          </cell>
          <cell r="N414">
            <v>0.7268841911718954</v>
          </cell>
          <cell r="O414">
            <v>0.46615254246302712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2.7989458092594409E-3</v>
          </cell>
          <cell r="G415">
            <v>2.8943738264408936E-3</v>
          </cell>
          <cell r="H415">
            <v>3.3805956676925555E-2</v>
          </cell>
          <cell r="I415">
            <v>3.9901019815096833E-2</v>
          </cell>
          <cell r="J415">
            <v>3.989969043477095E-2</v>
          </cell>
          <cell r="K415">
            <v>1.5350161077156559</v>
          </cell>
          <cell r="L415">
            <v>1.5351476586892689</v>
          </cell>
          <cell r="M415">
            <v>1.5351487253109766</v>
          </cell>
          <cell r="N415">
            <v>5.2649950009143183</v>
          </cell>
          <cell r="O415">
            <v>5.2650010648694954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7.8930271821116102E-2</v>
          </cell>
          <cell r="G416">
            <v>7.8482059524647402E-2</v>
          </cell>
          <cell r="H416">
            <v>0.88681672399004796</v>
          </cell>
          <cell r="I416">
            <v>1.0137015844916499</v>
          </cell>
          <cell r="J416">
            <v>0.98699234233380795</v>
          </cell>
          <cell r="K416">
            <v>36.997824134684997</v>
          </cell>
          <cell r="L416">
            <v>37.0009948504593</v>
          </cell>
          <cell r="M416">
            <v>37.001020558777398</v>
          </cell>
          <cell r="N416">
            <v>126.899879509217</v>
          </cell>
          <cell r="O416">
            <v>126.900025666085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2.7989458092594409E-3</v>
          </cell>
          <cell r="G417">
            <v>2.8943738264408936E-3</v>
          </cell>
          <cell r="H417">
            <v>3.3805956676925555E-2</v>
          </cell>
          <cell r="I417">
            <v>3.9901019815096833E-2</v>
          </cell>
          <cell r="J417">
            <v>3.989969043477095E-2</v>
          </cell>
          <cell r="K417">
            <v>1.5350161077156559</v>
          </cell>
          <cell r="L417">
            <v>1.5351476586892689</v>
          </cell>
          <cell r="M417">
            <v>1.5351487253109766</v>
          </cell>
          <cell r="N417">
            <v>5.2649950009143183</v>
          </cell>
          <cell r="O417">
            <v>5.2650010648694954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1.3994729046297207E-3</v>
          </cell>
          <cell r="G418">
            <v>1.3915258780965837E-3</v>
          </cell>
          <cell r="H418">
            <v>1.5723700779965384E-2</v>
          </cell>
          <cell r="I418">
            <v>1.7973432349142719E-2</v>
          </cell>
          <cell r="J418">
            <v>1.7499864225776738E-2</v>
          </cell>
          <cell r="K418">
            <v>0.65598978962207521</v>
          </cell>
          <cell r="L418">
            <v>0.6560460079868663</v>
          </cell>
          <cell r="M418">
            <v>0.65604646380810949</v>
          </cell>
          <cell r="N418">
            <v>2.2499978636386011</v>
          </cell>
          <cell r="O418">
            <v>2.250000455072434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2.1187824814828802E-6</v>
          </cell>
          <cell r="F419">
            <v>2.5019714070876101E-4</v>
          </cell>
          <cell r="G419">
            <v>1.3412801135827201E-6</v>
          </cell>
          <cell r="H419">
            <v>2.51150360578512E-3</v>
          </cell>
          <cell r="I419">
            <v>6.8831681823219805E-4</v>
          </cell>
          <cell r="J419">
            <v>5.1754334882097299E-5</v>
          </cell>
          <cell r="K419">
            <v>0.12334407086639999</v>
          </cell>
          <cell r="L419">
            <v>5.8288712655796195E-4</v>
          </cell>
          <cell r="M419">
            <v>1.6094256543835699E-4</v>
          </cell>
          <cell r="N419">
            <v>0.40318622285338801</v>
          </cell>
          <cell r="O419">
            <v>2.2129362894948799E-2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2.1187824814828802E-6</v>
          </cell>
          <cell r="F420">
            <v>2.5226751887293965E-4</v>
          </cell>
          <cell r="G420">
            <v>2.5346163727593842E-4</v>
          </cell>
          <cell r="H420">
            <v>2.7635513501638076E-3</v>
          </cell>
          <cell r="I420">
            <v>3.252900662739372E-3</v>
          </cell>
          <cell r="J420">
            <v>3.2512309078877809E-3</v>
          </cell>
          <cell r="K420">
            <v>0.12408353014969933</v>
          </cell>
          <cell r="L420">
            <v>0.12407691410520381</v>
          </cell>
          <cell r="M420">
            <v>0.12408721766714795</v>
          </cell>
          <cell r="N420">
            <v>0.42559115780305146</v>
          </cell>
          <cell r="O420">
            <v>0.42547573873271999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G421">
            <v>1.8497465541343777E-3</v>
          </cell>
          <cell r="H421">
            <v>3.3236907924575642E-3</v>
          </cell>
          <cell r="I421">
            <v>3.7856137314052846E-3</v>
          </cell>
          <cell r="J421">
            <v>3.4301026364330152E-3</v>
          </cell>
          <cell r="K421">
            <v>5.8399396102707954E-3</v>
          </cell>
          <cell r="L421">
            <v>5.5733591722928518E-3</v>
          </cell>
          <cell r="M421">
            <v>6.7395368779371734E-3</v>
          </cell>
          <cell r="N421">
            <v>7.3063579221307037E-3</v>
          </cell>
          <cell r="O421">
            <v>1.4286661367205147E-2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G422">
            <v>3.471274219763739E-5</v>
          </cell>
          <cell r="H422">
            <v>4.0922357452277528E-4</v>
          </cell>
          <cell r="I422">
            <v>5.9770812860449088E-5</v>
          </cell>
          <cell r="J422">
            <v>1.2935558997935814E-4</v>
          </cell>
          <cell r="K422">
            <v>1.0282977542297621E-4</v>
          </cell>
          <cell r="L422">
            <v>1.5452536312837012E-4</v>
          </cell>
          <cell r="M422">
            <v>1.1131786317355347E-4</v>
          </cell>
          <cell r="N422">
            <v>7.7725391021466112E-4</v>
          </cell>
          <cell r="O422">
            <v>1.8225437417232072E-3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9.3218588562695525E-7</v>
          </cell>
          <cell r="H423">
            <v>4.0608410554210767E-6</v>
          </cell>
          <cell r="I423">
            <v>6.4329336987500628E-6</v>
          </cell>
          <cell r="J423">
            <v>7.284074223387341E-6</v>
          </cell>
          <cell r="K423">
            <v>1.2965700032411653E-5</v>
          </cell>
          <cell r="L423">
            <v>1.4101583005013748E-5</v>
          </cell>
          <cell r="M423">
            <v>1.8951044269461041E-5</v>
          </cell>
          <cell r="N423">
            <v>2.3908057495771177E-5</v>
          </cell>
          <cell r="O423">
            <v>5.0377576496458951E-5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G424">
            <v>1.8870054549181884E-3</v>
          </cell>
          <cell r="H424">
            <v>3.7376875500057518E-3</v>
          </cell>
          <cell r="I424">
            <v>3.8522625269864228E-3</v>
          </cell>
          <cell r="J424">
            <v>3.5669293432315859E-3</v>
          </cell>
          <cell r="K424">
            <v>5.9557350857261816E-3</v>
          </cell>
          <cell r="L424">
            <v>5.7419861184262394E-3</v>
          </cell>
          <cell r="M424">
            <v>6.8698057853801946E-3</v>
          </cell>
          <cell r="N424">
            <v>8.1075198898411405E-3</v>
          </cell>
          <cell r="O424">
            <v>1.615958268542482E-2</v>
          </cell>
        </row>
        <row r="425">
          <cell r="A425" t="str">
            <v>ITOT-SWHCONBR</v>
          </cell>
          <cell r="B425" t="str">
            <v>VAR_ncap</v>
          </cell>
          <cell r="C425" t="str">
            <v>-</v>
          </cell>
          <cell r="F425">
            <v>1.07742556607178E-8</v>
          </cell>
          <cell r="G425">
            <v>1.08454196223185E-8</v>
          </cell>
          <cell r="H425">
            <v>1.5045244008354801E-8</v>
          </cell>
          <cell r="I425">
            <v>1.5399959435689001E-8</v>
          </cell>
          <cell r="J425">
            <v>1.6655808417192799E-8</v>
          </cell>
          <cell r="K425">
            <v>1.9245138774508E-8</v>
          </cell>
          <cell r="L425">
            <v>1.67395512954224E-8</v>
          </cell>
          <cell r="M425">
            <v>2.3078354165068199E-8</v>
          </cell>
          <cell r="N425">
            <v>1.4080693513001801E-8</v>
          </cell>
          <cell r="O425">
            <v>4.41327798152512E-8</v>
          </cell>
        </row>
        <row r="426">
          <cell r="A426" t="str">
            <v>ITOT-SWHCONBR</v>
          </cell>
          <cell r="B426" t="str">
            <v>VAR_cap</v>
          </cell>
          <cell r="C426" t="str">
            <v>-</v>
          </cell>
          <cell r="F426">
            <v>1.07742556607178E-8</v>
          </cell>
          <cell r="G426">
            <v>9.7884166499132016E-9</v>
          </cell>
          <cell r="H426">
            <v>1.1251187008244704E-8</v>
          </cell>
          <cell r="I426">
            <v>1.1829411924801704E-8</v>
          </cell>
          <cell r="J426">
            <v>1.2536648810497401E-8</v>
          </cell>
          <cell r="K426">
            <v>1.619484032450569E-8</v>
          </cell>
          <cell r="L426">
            <v>1.7224409302945804E-8</v>
          </cell>
          <cell r="M426">
            <v>2.7946617251090403E-8</v>
          </cell>
          <cell r="N426">
            <v>4.567306930054611E-8</v>
          </cell>
          <cell r="O426">
            <v>1.092141960560606E-7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D427">
            <v>6.7628305193703553E-2</v>
          </cell>
          <cell r="E427">
            <v>8.549322334665227E-2</v>
          </cell>
          <cell r="F427">
            <v>8.5494031852178701E-2</v>
          </cell>
          <cell r="G427">
            <v>8.5494744205383541E-2</v>
          </cell>
          <cell r="H427">
            <v>8.5494864492322784E-2</v>
          </cell>
          <cell r="I427">
            <v>8.5495388610752995E-2</v>
          </cell>
          <cell r="J427">
            <v>8.5497024496861071E-2</v>
          </cell>
          <cell r="K427">
            <v>8.5498450172564411E-2</v>
          </cell>
          <cell r="L427">
            <v>8.5500694497349997E-2</v>
          </cell>
          <cell r="M427">
            <v>8.5504483145774204E-2</v>
          </cell>
          <cell r="N427">
            <v>8.5510072730655792E-2</v>
          </cell>
          <cell r="O427">
            <v>8.552991494359366E-2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D428">
            <v>6.7628305193703553E-2</v>
          </cell>
          <cell r="E428">
            <v>8.549322334665227E-2</v>
          </cell>
          <cell r="F428">
            <v>8.5494031852178701E-2</v>
          </cell>
          <cell r="G428">
            <v>8.5494744205383541E-2</v>
          </cell>
          <cell r="H428">
            <v>8.5494864492322784E-2</v>
          </cell>
          <cell r="I428">
            <v>8.5495388610752995E-2</v>
          </cell>
          <cell r="J428">
            <v>8.5497024496861071E-2</v>
          </cell>
          <cell r="K428">
            <v>8.5498450172564411E-2</v>
          </cell>
          <cell r="L428">
            <v>8.5500694497349997E-2</v>
          </cell>
          <cell r="M428">
            <v>8.5504483145774204E-2</v>
          </cell>
          <cell r="N428">
            <v>8.5510072730655792E-2</v>
          </cell>
          <cell r="O428">
            <v>8.552991494359366E-2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E429">
            <v>2.6377537751414602E-3</v>
          </cell>
          <cell r="F429">
            <v>1.67057156498855E-6</v>
          </cell>
          <cell r="G429">
            <v>9.42176424968628E-7</v>
          </cell>
          <cell r="H429">
            <v>8.5653411701258394E-3</v>
          </cell>
          <cell r="I429">
            <v>3.9021244435643201E-3</v>
          </cell>
          <cell r="J429">
            <v>6.3663444536766596E-6</v>
          </cell>
          <cell r="K429">
            <v>8.5896111232953293E-3</v>
          </cell>
          <cell r="L429">
            <v>3.30404227573825E-3</v>
          </cell>
          <cell r="M429">
            <v>6.3785760346180204E-4</v>
          </cell>
          <cell r="N429">
            <v>8.1180830696539995E-3</v>
          </cell>
          <cell r="O429">
            <v>3.9146493822012404E-3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D430">
            <v>9.8214799778629808E-3</v>
          </cell>
          <cell r="E430">
            <v>1.245923375300444E-2</v>
          </cell>
          <cell r="F430">
            <v>1.246090432456943E-2</v>
          </cell>
          <cell r="G430">
            <v>1.2461846500994401E-2</v>
          </cell>
          <cell r="H430">
            <v>1.2466439458867391E-2</v>
          </cell>
          <cell r="I430">
            <v>1.2468579358922399E-2</v>
          </cell>
          <cell r="J430">
            <v>1.24738319581438E-2</v>
          </cell>
          <cell r="K430">
            <v>1.24981019113133E-2</v>
          </cell>
          <cell r="L430">
            <v>1.24987535651883E-2</v>
          </cell>
          <cell r="M430">
            <v>1.25315110024954E-2</v>
          </cell>
          <cell r="N430">
            <v>1.2533964756191699E-2</v>
          </cell>
          <cell r="O430">
            <v>1.2670590055317E-2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F431">
            <v>3.1278184436559714E-3</v>
          </cell>
          <cell r="G431">
            <v>3.2162802442772791E-3</v>
          </cell>
          <cell r="H431">
            <v>1.2979128274117209E-2</v>
          </cell>
          <cell r="I431">
            <v>3.563129891956425E-2</v>
          </cell>
          <cell r="J431">
            <v>3.652831427116817E-2</v>
          </cell>
          <cell r="K431">
            <v>2.6857835136822994E-2</v>
          </cell>
          <cell r="L431">
            <v>4.6319241327776463E-2</v>
          </cell>
          <cell r="M431">
            <v>6.0844432630313756E-2</v>
          </cell>
          <cell r="N431">
            <v>4.8025837599054759E-2</v>
          </cell>
          <cell r="O431">
            <v>0.17636136154989532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F432">
            <v>8.9095434455655001E-2</v>
          </cell>
          <cell r="G432">
            <v>8.8920689106489606E-2</v>
          </cell>
          <cell r="H432">
            <v>0.34858230221914799</v>
          </cell>
          <cell r="I432">
            <v>0.93037280512195497</v>
          </cell>
          <cell r="J432">
            <v>0.92801663283508296</v>
          </cell>
          <cell r="K432">
            <v>0.66437802706878002</v>
          </cell>
          <cell r="L432">
            <v>1.14579175916079</v>
          </cell>
          <cell r="M432">
            <v>1.5050991229603901</v>
          </cell>
          <cell r="N432">
            <v>1.1880075616608301</v>
          </cell>
          <cell r="O432">
            <v>4.3626231541289897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F433">
            <v>3.1278184436559714E-3</v>
          </cell>
          <cell r="G433">
            <v>3.2162802442772791E-3</v>
          </cell>
          <cell r="H433">
            <v>1.2979128274117209E-2</v>
          </cell>
          <cell r="I433">
            <v>3.563129891956425E-2</v>
          </cell>
          <cell r="J433">
            <v>3.652831427116817E-2</v>
          </cell>
          <cell r="K433">
            <v>2.6857835136822994E-2</v>
          </cell>
          <cell r="L433">
            <v>4.6319241327776463E-2</v>
          </cell>
          <cell r="M433">
            <v>6.0844432630313756E-2</v>
          </cell>
          <cell r="N433">
            <v>4.8025837599054759E-2</v>
          </cell>
          <cell r="O433">
            <v>0.17636136154989532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F434">
            <v>1.5797062846747351E-3</v>
          </cell>
          <cell r="G434">
            <v>1.5766079628810178E-3</v>
          </cell>
          <cell r="H434">
            <v>6.1805372733891488E-3</v>
          </cell>
          <cell r="I434">
            <v>1.6495971722020476E-2</v>
          </cell>
          <cell r="J434">
            <v>1.6454195617643323E-2</v>
          </cell>
          <cell r="K434">
            <v>1.1779752252992539E-2</v>
          </cell>
          <cell r="L434">
            <v>2.0315456722708975E-2</v>
          </cell>
          <cell r="M434">
            <v>2.6686154662418311E-2</v>
          </cell>
          <cell r="N434">
            <v>2.106396385923456E-2</v>
          </cell>
          <cell r="O434">
            <v>7.7351474363989203E-2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D435">
            <v>1.8133898995381799E-6</v>
          </cell>
          <cell r="E435">
            <v>7.1447671714498296E-5</v>
          </cell>
          <cell r="F435">
            <v>1.8283258274030001E-4</v>
          </cell>
          <cell r="G435">
            <v>5.0610706537899801E-6</v>
          </cell>
          <cell r="H435">
            <v>7.8290970056855199E-4</v>
          </cell>
          <cell r="I435">
            <v>1.93129554719844E-3</v>
          </cell>
          <cell r="J435">
            <v>1.0990915538424601E-4</v>
          </cell>
          <cell r="K435">
            <v>4.9553361872801803E-5</v>
          </cell>
          <cell r="L435">
            <v>3.1406550284070098E-3</v>
          </cell>
          <cell r="M435">
            <v>1.51616299513867E-3</v>
          </cell>
          <cell r="N435">
            <v>4.6423722624652803E-5</v>
          </cell>
          <cell r="O435">
            <v>1.20747807746892E-2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D436">
            <v>1.8133898995381799E-6</v>
          </cell>
          <cell r="E436">
            <v>7.3177573217917313E-5</v>
          </cell>
          <cell r="F436">
            <v>2.5565254535482893E-4</v>
          </cell>
          <cell r="G436">
            <v>2.6020821239371004E-4</v>
          </cell>
          <cell r="H436">
            <v>1.0061274331952059E-3</v>
          </cell>
          <cell r="I436">
            <v>2.7550887575455169E-3</v>
          </cell>
          <cell r="J436">
            <v>2.8233784813983588E-3</v>
          </cell>
          <cell r="K436">
            <v>2.0892642575328049E-3</v>
          </cell>
          <cell r="L436">
            <v>3.5805048935750039E-3</v>
          </cell>
          <cell r="M436">
            <v>4.7048335727842994E-3</v>
          </cell>
          <cell r="N436">
            <v>3.7138968787425179E-3</v>
          </cell>
          <cell r="O436">
            <v>1.3635494645629765E-2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E437">
            <v>8.6771249303273392E-5</v>
          </cell>
          <cell r="F437">
            <v>4.6956069275226603E-5</v>
          </cell>
          <cell r="G437">
            <v>5.0385215949689578E-4</v>
          </cell>
          <cell r="H437">
            <v>1.5785604730066075E-3</v>
          </cell>
          <cell r="I437">
            <v>3.8349040736050395E-4</v>
          </cell>
          <cell r="J437">
            <v>3.7863091556058104E-2</v>
          </cell>
          <cell r="K437">
            <v>5.7486612617542996E-4</v>
          </cell>
          <cell r="L437">
            <v>4.5409938567438607E-2</v>
          </cell>
          <cell r="M437">
            <v>6.5436798950447596E-4</v>
          </cell>
          <cell r="N437">
            <v>7.5084061833939966E-2</v>
          </cell>
          <cell r="O437">
            <v>2.1173697275942309E-2</v>
          </cell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E438">
            <v>2.0150280297167098E-8</v>
          </cell>
          <cell r="F438">
            <v>1.1877483624053156E-5</v>
          </cell>
          <cell r="G438">
            <v>5.6022892664158417E-4</v>
          </cell>
          <cell r="H438">
            <v>8.5091123716911062E-4</v>
          </cell>
          <cell r="I438">
            <v>1.5468994581792439E-3</v>
          </cell>
          <cell r="J438">
            <v>2.1930763168638593E-3</v>
          </cell>
          <cell r="K438">
            <v>2.2909206858258719E-3</v>
          </cell>
          <cell r="L438">
            <v>7.1522600978807553E-4</v>
          </cell>
          <cell r="M438">
            <v>3.0979022418358058E-3</v>
          </cell>
          <cell r="N438">
            <v>1.2275189754201896E-3</v>
          </cell>
          <cell r="O438">
            <v>2.8875971431591737E-4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E439">
            <v>2.722444557794153E-3</v>
          </cell>
          <cell r="F439">
            <v>3.3913858055966591E-2</v>
          </cell>
          <cell r="G439">
            <v>0.75789602564148961</v>
          </cell>
          <cell r="H439">
            <v>0.76953921912083334</v>
          </cell>
          <cell r="I439">
            <v>0.80837318063618036</v>
          </cell>
          <cell r="J439">
            <v>0.75751164083968081</v>
          </cell>
          <cell r="K439">
            <v>0.82698344584574002</v>
          </cell>
          <cell r="L439">
            <v>0.80261070120797728</v>
          </cell>
          <cell r="M439">
            <v>0.82825226439565092</v>
          </cell>
          <cell r="N439">
            <v>0.51540254517340911</v>
          </cell>
          <cell r="O439">
            <v>6.7039174760428935E-2</v>
          </cell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E440">
            <v>2.8110132339458803E-3</v>
          </cell>
          <cell r="F440">
            <v>3.3972854595260588E-2</v>
          </cell>
          <cell r="G440">
            <v>0.75896010672762837</v>
          </cell>
          <cell r="H440">
            <v>0.77196869083100894</v>
          </cell>
          <cell r="I440">
            <v>0.81030357050171931</v>
          </cell>
          <cell r="J440">
            <v>0.79756780871260258</v>
          </cell>
          <cell r="K440">
            <v>0.8298492326577418</v>
          </cell>
          <cell r="L440">
            <v>0.8487358657852041</v>
          </cell>
          <cell r="M440">
            <v>0.83200453462699153</v>
          </cell>
          <cell r="N440">
            <v>0.59171412598276885</v>
          </cell>
          <cell r="O440">
            <v>8.8501631750687162E-2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E441">
            <v>0.5281771689804623</v>
          </cell>
          <cell r="F441">
            <v>2.011471664073829</v>
          </cell>
          <cell r="G441">
            <v>3.3813373553054475</v>
          </cell>
          <cell r="H441">
            <v>3.3813512044344329</v>
          </cell>
          <cell r="I441">
            <v>3.3813618700678423</v>
          </cell>
          <cell r="J441">
            <v>3.3813746784162375</v>
          </cell>
          <cell r="K441">
            <v>3.3813985722755362</v>
          </cell>
          <cell r="L441">
            <v>3.3814223388119129</v>
          </cell>
          <cell r="M441">
            <v>3.3814645930900071</v>
          </cell>
          <cell r="N441">
            <v>3.3815891016360253</v>
          </cell>
          <cell r="O441">
            <v>3.3817061916305735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E442">
            <v>0.16234953964563395</v>
          </cell>
          <cell r="F442">
            <v>0.60344149922214785</v>
          </cell>
          <cell r="G442">
            <v>0.97538577556887829</v>
          </cell>
          <cell r="H442">
            <v>0.9436328942607719</v>
          </cell>
          <cell r="I442">
            <v>0.91388158650482176</v>
          </cell>
          <cell r="J442">
            <v>0.88983544168848294</v>
          </cell>
          <cell r="K442">
            <v>0.8670252749424463</v>
          </cell>
          <cell r="L442">
            <v>0.86703136892613175</v>
          </cell>
          <cell r="M442">
            <v>0.86704220335641191</v>
          </cell>
          <cell r="N442">
            <v>0.86707412862462219</v>
          </cell>
          <cell r="O442">
            <v>0.86710415170014765</v>
          </cell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E443">
            <v>0.5281771689804623</v>
          </cell>
          <cell r="F443">
            <v>2.011471664073829</v>
          </cell>
          <cell r="G443">
            <v>3.3813373553054475</v>
          </cell>
          <cell r="H443">
            <v>3.3813512044344329</v>
          </cell>
          <cell r="I443">
            <v>3.3813618700678423</v>
          </cell>
          <cell r="J443">
            <v>3.3813746784162375</v>
          </cell>
          <cell r="K443">
            <v>3.3813985722755362</v>
          </cell>
          <cell r="L443">
            <v>3.3814223388119129</v>
          </cell>
          <cell r="M443">
            <v>3.3814645930900071</v>
          </cell>
          <cell r="N443">
            <v>3.3815891016360253</v>
          </cell>
          <cell r="O443">
            <v>3.3817061916305735</v>
          </cell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E444">
            <v>4.1141483950668502E-2</v>
          </cell>
          <cell r="F444">
            <v>0.115180496930969</v>
          </cell>
          <cell r="G444">
            <v>0.108582687967209</v>
          </cell>
          <cell r="H444">
            <v>1.9048623347752199E-2</v>
          </cell>
          <cell r="I444">
            <v>0.131355767365957</v>
          </cell>
          <cell r="J444">
            <v>0.112113033250388</v>
          </cell>
          <cell r="K444">
            <v>1.9168787350551299E-2</v>
          </cell>
          <cell r="L444">
            <v>0.125943975050719</v>
          </cell>
          <cell r="M444">
            <v>0.11754739104600299</v>
          </cell>
          <cell r="N444">
            <v>5.5655872573833302E-2</v>
          </cell>
          <cell r="O444">
            <v>8.9472201457998696E-2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E445">
            <v>4.1141483950668502E-2</v>
          </cell>
          <cell r="F445">
            <v>0.15632180308745247</v>
          </cell>
          <cell r="G445">
            <v>0.26490371319271877</v>
          </cell>
          <cell r="H445">
            <v>0.26388855145422901</v>
          </cell>
          <cell r="I445">
            <v>0.26251587393849679</v>
          </cell>
          <cell r="J445">
            <v>0.26251668524725785</v>
          </cell>
          <cell r="K445">
            <v>0.26263624546682579</v>
          </cell>
          <cell r="L445">
            <v>0.26255320594076142</v>
          </cell>
          <cell r="M445">
            <v>0.26265869499082201</v>
          </cell>
          <cell r="N445">
            <v>0.26261439857017621</v>
          </cell>
          <cell r="O445">
            <v>0.26267386604860971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G446">
            <v>1.2613478410609708E-3</v>
          </cell>
          <cell r="H446">
            <v>5.9698815109047038E-3</v>
          </cell>
          <cell r="I446">
            <v>8.465558055156891E-3</v>
          </cell>
          <cell r="J446">
            <v>8.3639549406379528E-3</v>
          </cell>
          <cell r="K446">
            <v>1.0898040159108191E-2</v>
          </cell>
          <cell r="L446">
            <v>6.6667064431938771E-3</v>
          </cell>
          <cell r="M446">
            <v>1.3995960531009696E-2</v>
          </cell>
          <cell r="N446">
            <v>1.5694584430497267E-2</v>
          </cell>
          <cell r="O446">
            <v>6.1406854174838134E-2</v>
          </cell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G447">
            <v>1.2613478410609708E-3</v>
          </cell>
          <cell r="H447">
            <v>5.9698815109047038E-3</v>
          </cell>
          <cell r="I447">
            <v>8.465558055156891E-3</v>
          </cell>
          <cell r="J447">
            <v>8.3639549406379528E-3</v>
          </cell>
          <cell r="K447">
            <v>1.0898040159108191E-2</v>
          </cell>
          <cell r="L447">
            <v>6.6667064431938771E-3</v>
          </cell>
          <cell r="M447">
            <v>1.3995960531009696E-2</v>
          </cell>
          <cell r="N447">
            <v>1.5694584430497267E-2</v>
          </cell>
          <cell r="O447">
            <v>6.1406854174838134E-2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G448">
            <v>2.3723220656508701E-4</v>
          </cell>
          <cell r="H448">
            <v>4.2503254039988E-4</v>
          </cell>
          <cell r="I448">
            <v>5.7835056931190702E-4</v>
          </cell>
          <cell r="J448">
            <v>6.2661141901097697E-4</v>
          </cell>
          <cell r="K448">
            <v>8.8724117641418294E-5</v>
          </cell>
          <cell r="L448">
            <v>2.5476369085633002E-4</v>
          </cell>
          <cell r="M448">
            <v>6.0656636248330802E-4</v>
          </cell>
          <cell r="N448">
            <v>7.9454600701417801E-4</v>
          </cell>
          <cell r="O448">
            <v>3.0080316859285102E-3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G449">
            <v>2.3723220656508701E-4</v>
          </cell>
          <cell r="H449">
            <v>6.05134990882181E-4</v>
          </cell>
          <cell r="I449">
            <v>6.6760610128930101E-4</v>
          </cell>
          <cell r="J449">
            <v>6.2661141901097697E-4</v>
          </cell>
          <cell r="K449">
            <v>7.1533553665239504E-4</v>
          </cell>
          <cell r="L449">
            <v>3.7797822775014102E-4</v>
          </cell>
          <cell r="M449">
            <v>7.9997840244825996E-4</v>
          </cell>
          <cell r="N449">
            <v>9.0198220772269295E-4</v>
          </cell>
          <cell r="O449">
            <v>3.8025776929426899E-3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E450">
            <v>0.81671815931577718</v>
          </cell>
          <cell r="F450">
            <v>0.72389119522297807</v>
          </cell>
          <cell r="G450">
            <v>0.78267553394731182</v>
          </cell>
          <cell r="H450">
            <v>0.35342145842664374</v>
          </cell>
          <cell r="I450">
            <v>0.37667073257540279</v>
          </cell>
          <cell r="J450">
            <v>0.35664404951840389</v>
          </cell>
          <cell r="K450">
            <v>0.22130554814687622</v>
          </cell>
          <cell r="L450">
            <v>7.2629783331135025E-2</v>
          </cell>
          <cell r="M450">
            <v>5.9342674294609911E-2</v>
          </cell>
          <cell r="N450">
            <v>6.0131276173550914E-2</v>
          </cell>
          <cell r="O450">
            <v>4.8165701756293651E-2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D451">
            <v>3.7719940450395003E-8</v>
          </cell>
          <cell r="E451">
            <v>0.81675006121943328</v>
          </cell>
          <cell r="F451">
            <v>0.72392623669584388</v>
          </cell>
          <cell r="G451">
            <v>0.78270774502463003</v>
          </cell>
          <cell r="H451">
            <v>0.35343638285653933</v>
          </cell>
          <cell r="I451">
            <v>0.37668632892661036</v>
          </cell>
          <cell r="J451">
            <v>0.35666005340826784</v>
          </cell>
          <cell r="K451">
            <v>0.22131604557002571</v>
          </cell>
          <cell r="L451">
            <v>7.2633013969843133E-2</v>
          </cell>
          <cell r="M451">
            <v>5.9345533382926377E-2</v>
          </cell>
          <cell r="N451">
            <v>6.0134063838274375E-2</v>
          </cell>
          <cell r="O451">
            <v>4.8168015524976494E-2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D452">
            <v>9.2276744769844692E-3</v>
          </cell>
          <cell r="E452">
            <v>6.7676558128445696E-2</v>
          </cell>
          <cell r="F452">
            <v>6.3847542251488395E-5</v>
          </cell>
          <cell r="G452">
            <v>7.3622869494460705E-5</v>
          </cell>
          <cell r="H452">
            <v>4.1612661280284298E-4</v>
          </cell>
          <cell r="I452">
            <v>3.6487299556569097E-2</v>
          </cell>
          <cell r="J452">
            <v>1.6356587776993899E-4</v>
          </cell>
          <cell r="K452">
            <v>3.8243022605646398E-4</v>
          </cell>
          <cell r="L452">
            <v>3.3357951695297599E-3</v>
          </cell>
          <cell r="M452">
            <v>2.90295223922565E-3</v>
          </cell>
          <cell r="N452">
            <v>1.33508399799884E-3</v>
          </cell>
          <cell r="O452">
            <v>1.5055318683360899E-3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D453">
            <v>9.2276744769844692E-3</v>
          </cell>
          <cell r="E453">
            <v>7.6895622438371419E-2</v>
          </cell>
          <cell r="F453">
            <v>7.6896630373409075E-2</v>
          </cell>
          <cell r="G453">
            <v>7.689739885801021E-2</v>
          </cell>
          <cell r="H453">
            <v>3.6676683314638352E-2</v>
          </cell>
          <cell r="I453">
            <v>3.6916562720533633E-2</v>
          </cell>
          <cell r="J453">
            <v>3.6914986273174258E-2</v>
          </cell>
          <cell r="K453">
            <v>2.3718859844136502E-2</v>
          </cell>
          <cell r="L453">
            <v>7.1194265624080506E-3</v>
          </cell>
          <cell r="M453">
            <v>6.3468579116149077E-3</v>
          </cell>
          <cell r="N453">
            <v>6.2119637501695853E-3</v>
          </cell>
          <cell r="O453">
            <v>5.2794370107749952E-3</v>
          </cell>
        </row>
        <row r="454">
          <cell r="A454" t="str">
            <v>RHNM-SHLTHCHPWOD</v>
          </cell>
          <cell r="B454" t="str">
            <v>VAR_fout</v>
          </cell>
          <cell r="C454" t="str">
            <v>RHNM-SHLTHC-WOD</v>
          </cell>
          <cell r="G454">
            <v>6.6250015059537148E-3</v>
          </cell>
          <cell r="H454">
            <v>6.9695403706450318E-3</v>
          </cell>
          <cell r="I454">
            <v>5.4950967120337407E-3</v>
          </cell>
          <cell r="J454">
            <v>5.2089955103529727E-3</v>
          </cell>
          <cell r="K454">
            <v>1.4189993187261987E-2</v>
          </cell>
          <cell r="L454">
            <v>1.4772171346390965E-2</v>
          </cell>
          <cell r="M454">
            <v>1.3751759591429331E-2</v>
          </cell>
          <cell r="N454">
            <v>1.3938074447499069E-2</v>
          </cell>
          <cell r="O454">
            <v>2.1620215314341738E-2</v>
          </cell>
        </row>
        <row r="455">
          <cell r="A455" t="str">
            <v>RHNM-SHLTHCHPWOD</v>
          </cell>
          <cell r="B455" t="str">
            <v>VAR_fin</v>
          </cell>
          <cell r="C455" t="str">
            <v>RHNM_LTH_CHPWOD_ON</v>
          </cell>
          <cell r="G455">
            <v>6.6919207130845607E-3</v>
          </cell>
          <cell r="H455">
            <v>7.0399397683283162E-3</v>
          </cell>
          <cell r="I455">
            <v>5.5506027394280231E-3</v>
          </cell>
          <cell r="J455">
            <v>5.2616116266191665E-3</v>
          </cell>
          <cell r="K455">
            <v>1.4333326451779791E-2</v>
          </cell>
          <cell r="L455">
            <v>1.4921385198374711E-2</v>
          </cell>
          <cell r="M455">
            <v>1.3890666253969028E-2</v>
          </cell>
          <cell r="N455">
            <v>1.4078863078281897E-2</v>
          </cell>
          <cell r="O455">
            <v>2.1838601327617911E-2</v>
          </cell>
        </row>
        <row r="456">
          <cell r="A456" t="str">
            <v>RHNM-SHLTHCHPWOD</v>
          </cell>
          <cell r="B456" t="str">
            <v>VAR_fin</v>
          </cell>
          <cell r="C456" t="str">
            <v>RHNMLTHCHPC</v>
          </cell>
          <cell r="G456">
            <v>6.6250015059537148E-3</v>
          </cell>
          <cell r="H456">
            <v>6.9695403706450318E-3</v>
          </cell>
          <cell r="I456">
            <v>5.4950967120337407E-3</v>
          </cell>
          <cell r="J456">
            <v>5.2089955103529727E-3</v>
          </cell>
          <cell r="K456">
            <v>1.4189993187261987E-2</v>
          </cell>
          <cell r="L456">
            <v>1.4772171346390965E-2</v>
          </cell>
          <cell r="M456">
            <v>1.3751759591429331E-2</v>
          </cell>
          <cell r="N456">
            <v>1.3938074447499069E-2</v>
          </cell>
          <cell r="O456">
            <v>2.1620215314341738E-2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G457">
            <v>6.1919726972300797E-4</v>
          </cell>
          <cell r="H457">
            <v>5.3635004646882304E-4</v>
          </cell>
          <cell r="I457">
            <v>4.7286857376276401E-4</v>
          </cell>
          <cell r="J457">
            <v>4.0893513152485001E-4</v>
          </cell>
          <cell r="K457">
            <v>1.36951646663731E-3</v>
          </cell>
          <cell r="L457">
            <v>1.07996383067026E-3</v>
          </cell>
          <cell r="M457">
            <v>1.0428129927042701E-3</v>
          </cell>
          <cell r="N457">
            <v>1.07103254373864E-3</v>
          </cell>
          <cell r="O457">
            <v>1.88554828720053E-3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G458">
            <v>6.1919726972300797E-4</v>
          </cell>
          <cell r="H458">
            <v>7.2520897404366796E-4</v>
          </cell>
          <cell r="I458">
            <v>6.5103540720664308E-4</v>
          </cell>
          <cell r="J458">
            <v>6.3898756737578702E-4</v>
          </cell>
          <cell r="K458">
            <v>1.6893703461027059E-3</v>
          </cell>
          <cell r="L458">
            <v>1.6478419929709801E-3</v>
          </cell>
          <cell r="M458">
            <v>1.6425636582532502E-3</v>
          </cell>
          <cell r="N458">
            <v>1.6417005353057197E-3</v>
          </cell>
          <cell r="O458">
            <v>2.5738682259084504E-3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D459">
            <v>72.708169056255471</v>
          </cell>
          <cell r="E459">
            <v>74.35269248141455</v>
          </cell>
          <cell r="F459">
            <v>76.093376262787288</v>
          </cell>
          <cell r="G459">
            <v>76.973110072846765</v>
          </cell>
          <cell r="H459">
            <v>77.462434178702125</v>
          </cell>
          <cell r="I459">
            <v>77.661538578792488</v>
          </cell>
          <cell r="J459">
            <v>77.719365815060243</v>
          </cell>
          <cell r="K459">
            <v>77.777193051328268</v>
          </cell>
          <cell r="L459">
            <v>77.125504130101447</v>
          </cell>
          <cell r="M459">
            <v>79.045893170031718</v>
          </cell>
          <cell r="N459">
            <v>76.308739666594519</v>
          </cell>
          <cell r="O459">
            <v>75.676382507118007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F460">
            <v>5.871523975334083E-2</v>
          </cell>
          <cell r="G460">
            <v>0.1775619842125204</v>
          </cell>
          <cell r="H460">
            <v>0.21379226310599925</v>
          </cell>
          <cell r="I460">
            <v>0.23530758344778038</v>
          </cell>
          <cell r="J460">
            <v>0.23927593640833622</v>
          </cell>
          <cell r="K460">
            <v>0.23879845197291585</v>
          </cell>
          <cell r="L460">
            <v>0.23412745182661113</v>
          </cell>
          <cell r="M460">
            <v>2.51630739529939</v>
          </cell>
          <cell r="N460">
            <v>2.5162164895985408</v>
          </cell>
          <cell r="O460">
            <v>2.5133788779115709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D461">
            <v>61.718524262779908</v>
          </cell>
          <cell r="E461">
            <v>58.487736997884888</v>
          </cell>
          <cell r="F461">
            <v>58.08455066752164</v>
          </cell>
          <cell r="G461">
            <v>56.357095387111805</v>
          </cell>
          <cell r="H461">
            <v>54.217557002303835</v>
          </cell>
          <cell r="I461">
            <v>53.378059356977332</v>
          </cell>
          <cell r="J461">
            <v>53.195152025540182</v>
          </cell>
          <cell r="K461">
            <v>53.093274296716501</v>
          </cell>
          <cell r="L461">
            <v>52.45075976642886</v>
          </cell>
          <cell r="M461">
            <v>50.105402375375107</v>
          </cell>
          <cell r="N461">
            <v>47.3867604124545</v>
          </cell>
          <cell r="O461">
            <v>46.790196151851589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D462">
            <v>1.1081275654045448</v>
          </cell>
          <cell r="E462">
            <v>1.400791037515186</v>
          </cell>
          <cell r="F462">
            <v>3.5410423576493151</v>
          </cell>
          <cell r="G462">
            <v>5.8000327758712933</v>
          </cell>
          <cell r="H462">
            <v>8.1544156924858324</v>
          </cell>
          <cell r="I462">
            <v>8.9009860507075818</v>
          </cell>
          <cell r="J462">
            <v>8.9009708839941322</v>
          </cell>
          <cell r="K462">
            <v>8.8961675014145136</v>
          </cell>
          <cell r="L462">
            <v>8.8884940850747274</v>
          </cell>
          <cell r="M462">
            <v>10.683712195533294</v>
          </cell>
          <cell r="N462">
            <v>10.672733628281259</v>
          </cell>
          <cell r="O462">
            <v>10.651903078263075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E463">
            <v>4.0435960343427624</v>
          </cell>
          <cell r="F463">
            <v>4.0435984050728937</v>
          </cell>
          <cell r="G463">
            <v>4.0437475260423748</v>
          </cell>
          <cell r="H463">
            <v>4.0437546745976247</v>
          </cell>
          <cell r="I463">
            <v>4.0437575435879838</v>
          </cell>
          <cell r="J463">
            <v>4.0437650389071109</v>
          </cell>
          <cell r="K463">
            <v>4.0437675444876886</v>
          </cell>
          <cell r="L463">
            <v>4.043769858754283</v>
          </cell>
          <cell r="M463">
            <v>4.0437749248665691</v>
          </cell>
          <cell r="N463">
            <v>4.0437821086781094</v>
          </cell>
          <cell r="O463">
            <v>4.0438089571902767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D464">
            <v>9.8138883809937312</v>
          </cell>
          <cell r="E464">
            <v>10.335082517058741</v>
          </cell>
          <cell r="F464">
            <v>10.280862367559648</v>
          </cell>
          <cell r="G464">
            <v>10.509566384581795</v>
          </cell>
          <cell r="H464">
            <v>10.748056580011124</v>
          </cell>
          <cell r="I464">
            <v>11.018600101202102</v>
          </cell>
          <cell r="J464">
            <v>11.255361050168682</v>
          </cell>
          <cell r="K464">
            <v>11.420715143829423</v>
          </cell>
          <cell r="L464">
            <v>11.423616228573042</v>
          </cell>
          <cell r="M464">
            <v>11.612259082182032</v>
          </cell>
          <cell r="N464">
            <v>11.604795249155462</v>
          </cell>
          <cell r="O464">
            <v>11.593184902048344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D465">
            <v>6.7628354593828613E-2</v>
          </cell>
          <cell r="E465">
            <v>8.5493022408338212E-2</v>
          </cell>
          <cell r="F465">
            <v>8.4614987174666381E-2</v>
          </cell>
          <cell r="G465">
            <v>8.5115725894051891E-2</v>
          </cell>
          <cell r="H465">
            <v>8.487070540061499E-2</v>
          </cell>
          <cell r="I465">
            <v>8.4843067795847341E-2</v>
          </cell>
          <cell r="J465">
            <v>8.4860021399348715E-2</v>
          </cell>
          <cell r="K465">
            <v>8.4489951149254436E-2</v>
          </cell>
          <cell r="L465">
            <v>8.4756636830432761E-2</v>
          </cell>
          <cell r="M465">
            <v>8.4457445474127396E-2</v>
          </cell>
          <cell r="N465">
            <v>8.4471855312024377E-2</v>
          </cell>
          <cell r="O465">
            <v>8.3930546532614933E-2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E466">
            <v>2.59050917354843E-4</v>
          </cell>
          <cell r="F466">
            <v>1.162689373110164E-3</v>
          </cell>
          <cell r="G466">
            <v>1.2634094311586947E-3</v>
          </cell>
          <cell r="H466">
            <v>3.9682744619510529E-3</v>
          </cell>
          <cell r="I466">
            <v>3.9143193528322889E-3</v>
          </cell>
          <cell r="J466">
            <v>6.1581455089858364E-3</v>
          </cell>
          <cell r="K466">
            <v>1.0274578666311486E-2</v>
          </cell>
          <cell r="L466">
            <v>8.4205158389461798E-3</v>
          </cell>
          <cell r="M466">
            <v>8.2632906194149824E-3</v>
          </cell>
          <cell r="N466">
            <v>5.1195658271527894E-3</v>
          </cell>
          <cell r="O466">
            <v>6.7834524553285315E-3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E467">
            <v>2.5920704951321781E-4</v>
          </cell>
          <cell r="F467">
            <v>1.1655302460957502E-3</v>
          </cell>
          <cell r="G467">
            <v>1.2662662762661244E-3</v>
          </cell>
          <cell r="H467">
            <v>3.980436533491746E-3</v>
          </cell>
          <cell r="I467">
            <v>3.9278343709135367E-3</v>
          </cell>
          <cell r="J467">
            <v>6.1769661349958026E-3</v>
          </cell>
          <cell r="K467">
            <v>1.0326417153986099E-2</v>
          </cell>
          <cell r="L467">
            <v>8.455045843013341E-3</v>
          </cell>
          <cell r="M467">
            <v>8.3016620258896737E-3</v>
          </cell>
          <cell r="N467">
            <v>5.1399007592701938E-3</v>
          </cell>
          <cell r="O467">
            <v>6.8137686970964079E-3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E468">
            <v>5.1825796686806027E-4</v>
          </cell>
          <cell r="F468">
            <v>2.3254927591485476E-3</v>
          </cell>
          <cell r="G468">
            <v>2.5296757074248183E-3</v>
          </cell>
          <cell r="H468">
            <v>7.948710995442804E-3</v>
          </cell>
          <cell r="I468">
            <v>7.842153723745823E-3</v>
          </cell>
          <cell r="J468">
            <v>1.2335111643981633E-2</v>
          </cell>
          <cell r="K468">
            <v>2.060099582029757E-2</v>
          </cell>
          <cell r="L468">
            <v>1.6875561681959521E-2</v>
          </cell>
          <cell r="M468">
            <v>1.6564952645304647E-2</v>
          </cell>
          <cell r="N468">
            <v>1.0259466586422994E-2</v>
          </cell>
          <cell r="O468">
            <v>1.3597221152424944E-2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F469">
            <v>6.5452184567113092E-4</v>
          </cell>
          <cell r="G469">
            <v>7.0309361542322812E-4</v>
          </cell>
          <cell r="H469">
            <v>0.25335587112975588</v>
          </cell>
          <cell r="I469">
            <v>0.41218596230261206</v>
          </cell>
          <cell r="J469">
            <v>0.50600903912177808</v>
          </cell>
          <cell r="K469">
            <v>0.61155459994469186</v>
          </cell>
          <cell r="L469">
            <v>0.66640720301141354</v>
          </cell>
          <cell r="M469">
            <v>0.71254248899841199</v>
          </cell>
          <cell r="N469">
            <v>0.78545336189764903</v>
          </cell>
          <cell r="O469">
            <v>0.56567623196583472</v>
          </cell>
        </row>
        <row r="470">
          <cell r="A470" t="str">
            <v>RHNM-SHSTG-NGAHP</v>
          </cell>
          <cell r="B470" t="str">
            <v>VAR_fin</v>
          </cell>
          <cell r="C470" t="str">
            <v>RHNM-SHANGAH</v>
          </cell>
          <cell r="F470">
            <v>6.5462035729729902E-4</v>
          </cell>
          <cell r="G470">
            <v>7.0318902779213774E-4</v>
          </cell>
          <cell r="H470">
            <v>0.25337097188951396</v>
          </cell>
          <cell r="I470">
            <v>0.41221126362574839</v>
          </cell>
          <cell r="J470">
            <v>0.50604170013555727</v>
          </cell>
          <cell r="K470">
            <v>0.6115929867253338</v>
          </cell>
          <cell r="L470">
            <v>0.66644983209281106</v>
          </cell>
          <cell r="M470">
            <v>0.7125852225086059</v>
          </cell>
          <cell r="N470">
            <v>0.78549759951581311</v>
          </cell>
          <cell r="O470">
            <v>0.56571974700111338</v>
          </cell>
        </row>
        <row r="471">
          <cell r="A471" t="str">
            <v>RHNM-SHSTG-NGAHP</v>
          </cell>
          <cell r="B471" t="str">
            <v>VAR_ncap</v>
          </cell>
          <cell r="C471" t="str">
            <v>-</v>
          </cell>
          <cell r="D471">
            <v>2.4243305388140199E-5</v>
          </cell>
          <cell r="E471">
            <v>5.4043368716645898E-7</v>
          </cell>
          <cell r="F471">
            <v>1.91672318612619E-4</v>
          </cell>
          <cell r="G471">
            <v>4.1608522594192901E-5</v>
          </cell>
          <cell r="H471">
            <v>3.5509094006722697E-2</v>
          </cell>
          <cell r="I471">
            <v>2.6401273424187799E-2</v>
          </cell>
          <cell r="J471">
            <v>1.9142264258500699E-2</v>
          </cell>
          <cell r="K471">
            <v>5.0361052358340097E-2</v>
          </cell>
          <cell r="L471">
            <v>3.54660196752902E-2</v>
          </cell>
          <cell r="M471">
            <v>2.7884221547401899E-2</v>
          </cell>
          <cell r="N471">
            <v>5.2299418590324498E-2</v>
          </cell>
          <cell r="O471">
            <v>3.2995121179530601E-2</v>
          </cell>
        </row>
        <row r="472">
          <cell r="A472" t="str">
            <v>RHNM-SHSTG-NGAHP</v>
          </cell>
          <cell r="B472" t="str">
            <v>VAR_cap</v>
          </cell>
          <cell r="C472" t="str">
            <v>-</v>
          </cell>
          <cell r="D472">
            <v>2.4243305388140199E-5</v>
          </cell>
          <cell r="E472">
            <v>8.3974973495650092E-7</v>
          </cell>
          <cell r="F472">
            <v>1.9226571412038471E-4</v>
          </cell>
          <cell r="G472">
            <v>1.9264246468719969E-4</v>
          </cell>
          <cell r="H472">
            <v>3.5661908843981738E-2</v>
          </cell>
          <cell r="I472">
            <v>6.1913390547553591E-2</v>
          </cell>
          <cell r="J472">
            <v>8.0941293472236692E-2</v>
          </cell>
          <cell r="K472">
            <v>9.5621827228857467E-2</v>
          </cell>
          <cell r="L472">
            <v>0.10606701100095138</v>
          </cell>
          <cell r="M472">
            <v>0.11323793397691757</v>
          </cell>
          <cell r="N472">
            <v>0.11269517402985108</v>
          </cell>
          <cell r="O472">
            <v>0.11268572715288634</v>
          </cell>
        </row>
        <row r="473">
          <cell r="A473" t="str">
            <v>D-IBIO</v>
          </cell>
          <cell r="B473" t="str">
            <v>VAR_fout</v>
          </cell>
          <cell r="C473" t="str">
            <v>IBIO</v>
          </cell>
          <cell r="D473">
            <v>0.4367254462848551</v>
          </cell>
          <cell r="E473">
            <v>0.55206636573168688</v>
          </cell>
          <cell r="F473">
            <v>0.92894610832448998</v>
          </cell>
          <cell r="G473">
            <v>2.1950770968419704</v>
          </cell>
          <cell r="H473">
            <v>3.6671511781056245</v>
          </cell>
          <cell r="I473">
            <v>5.695269545942252</v>
          </cell>
          <cell r="J473">
            <v>5.7581540466991603</v>
          </cell>
          <cell r="K473">
            <v>5.7582969054938742</v>
          </cell>
          <cell r="L473">
            <v>6.1576014647408517</v>
          </cell>
          <cell r="M473">
            <v>6.4687898443805771</v>
          </cell>
          <cell r="N473">
            <v>6.4689130197494116</v>
          </cell>
          <cell r="O473">
            <v>6.8318714858221439</v>
          </cell>
        </row>
        <row r="474">
          <cell r="A474" t="str">
            <v>D-IBIO</v>
          </cell>
          <cell r="B474" t="str">
            <v>VAR_fin</v>
          </cell>
          <cell r="C474" t="str">
            <v>BIO</v>
          </cell>
          <cell r="D474">
            <v>0.4367254462848551</v>
          </cell>
          <cell r="E474">
            <v>0.55206636573168688</v>
          </cell>
          <cell r="F474">
            <v>0.92894610832448998</v>
          </cell>
          <cell r="G474">
            <v>2.1950770968419704</v>
          </cell>
          <cell r="H474">
            <v>3.6671511781056245</v>
          </cell>
          <cell r="I474">
            <v>5.695269545942252</v>
          </cell>
          <cell r="J474">
            <v>5.7581540466991603</v>
          </cell>
          <cell r="K474">
            <v>5.7582969054938742</v>
          </cell>
          <cell r="L474">
            <v>6.1576014647408517</v>
          </cell>
          <cell r="M474">
            <v>6.4687898443805771</v>
          </cell>
          <cell r="N474">
            <v>6.4689130197494116</v>
          </cell>
          <cell r="O474">
            <v>6.8318714858221439</v>
          </cell>
        </row>
        <row r="475">
          <cell r="A475" t="str">
            <v>D-RHES_KEV_WOD_ELC_CHP</v>
          </cell>
          <cell r="B475" t="str">
            <v>VAR_fout</v>
          </cell>
          <cell r="C475" t="str">
            <v>RHES_ELC</v>
          </cell>
          <cell r="G475">
            <v>2.7219317796526248E-4</v>
          </cell>
          <cell r="H475">
            <v>8.0144345393559733E-4</v>
          </cell>
          <cell r="I475">
            <v>8.3178587203204123E-4</v>
          </cell>
          <cell r="J475">
            <v>8.0039870513028111E-4</v>
          </cell>
          <cell r="K475">
            <v>1.37739126403894E-3</v>
          </cell>
          <cell r="L475">
            <v>1.2533891290319977E-3</v>
          </cell>
          <cell r="M475">
            <v>1.594414218833357E-3</v>
          </cell>
          <cell r="N475">
            <v>1.7775225454108494E-3</v>
          </cell>
          <cell r="O475">
            <v>3.6005712465712676E-3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ELC5</v>
          </cell>
          <cell r="G476">
            <v>5.600689224559101E-4</v>
          </cell>
          <cell r="H476">
            <v>8.0247189466246393E-4</v>
          </cell>
          <cell r="I476">
            <v>8.3303874297367632E-4</v>
          </cell>
          <cell r="J476">
            <v>8.0185445667350648E-4</v>
          </cell>
          <cell r="K476">
            <v>1.3806189305978264E-3</v>
          </cell>
          <cell r="L476">
            <v>1.255969276708035E-3</v>
          </cell>
          <cell r="M476">
            <v>1.5976297714802631E-3</v>
          </cell>
          <cell r="N476">
            <v>1.7801892694904529E-3</v>
          </cell>
          <cell r="O476">
            <v>3.6059793558622052E-3</v>
          </cell>
        </row>
        <row r="477">
          <cell r="A477" t="str">
            <v>D-RHES_KEV_WOD_ELC_CHP</v>
          </cell>
          <cell r="B477" t="str">
            <v>VAR_fin</v>
          </cell>
          <cell r="C477" t="str">
            <v>RHES_KEV_WOD_ELC_CHP</v>
          </cell>
          <cell r="G477">
            <v>8.3101230244801629E-4</v>
          </cell>
          <cell r="H477">
            <v>1.6026431206573725E-3</v>
          </cell>
          <cell r="I477">
            <v>1.6636549049870457E-3</v>
          </cell>
          <cell r="J477">
            <v>1.6010697091427186E-3</v>
          </cell>
          <cell r="K477">
            <v>2.7568252699749782E-3</v>
          </cell>
          <cell r="L477">
            <v>2.5081830185980486E-3</v>
          </cell>
          <cell r="M477">
            <v>3.1908745025028746E-3</v>
          </cell>
          <cell r="N477">
            <v>3.5565418474751915E-3</v>
          </cell>
          <cell r="O477">
            <v>7.2053821568731071E-3</v>
          </cell>
        </row>
        <row r="478">
          <cell r="A478" t="str">
            <v>D-SNGA</v>
          </cell>
          <cell r="B478" t="str">
            <v>VAR_fout</v>
          </cell>
          <cell r="C478" t="str">
            <v>CO2</v>
          </cell>
          <cell r="D478">
            <v>1523.17756619339</v>
          </cell>
          <cell r="E478">
            <v>1432.77781933396</v>
          </cell>
          <cell r="F478">
            <v>1526.0181181529799</v>
          </cell>
          <cell r="G478">
            <v>1853.31908572455</v>
          </cell>
          <cell r="H478">
            <v>2138.0746375906901</v>
          </cell>
          <cell r="I478">
            <v>2167.7431195189101</v>
          </cell>
          <cell r="J478">
            <v>2062.0393948716301</v>
          </cell>
          <cell r="K478">
            <v>1785.69890419794</v>
          </cell>
          <cell r="L478">
            <v>1697.68927713162</v>
          </cell>
          <cell r="M478">
            <v>1669.55015455237</v>
          </cell>
          <cell r="N478">
            <v>1661.3706180184699</v>
          </cell>
          <cell r="O478">
            <v>1604.13726800633</v>
          </cell>
        </row>
        <row r="479">
          <cell r="A479" t="str">
            <v>D-SNGA</v>
          </cell>
          <cell r="B479" t="str">
            <v>VAR_fout</v>
          </cell>
          <cell r="C479" t="str">
            <v>SNGA</v>
          </cell>
          <cell r="D479">
            <v>27.219723078776237</v>
          </cell>
          <cell r="E479">
            <v>28.488411744700358</v>
          </cell>
          <cell r="F479">
            <v>26.99939265618092</v>
          </cell>
          <cell r="G479">
            <v>32.756751732819048</v>
          </cell>
          <cell r="H479">
            <v>37.789525096763562</v>
          </cell>
          <cell r="I479">
            <v>38.313888397865895</v>
          </cell>
          <cell r="J479">
            <v>36.445683793089913</v>
          </cell>
          <cell r="K479">
            <v>31.561605104438208</v>
          </cell>
          <cell r="L479">
            <v>30.006131760767925</v>
          </cell>
          <cell r="M479">
            <v>29.508685352759301</v>
          </cell>
          <cell r="N479">
            <v>29.364078075045402</v>
          </cell>
          <cell r="O479">
            <v>28.353392852975077</v>
          </cell>
        </row>
        <row r="480">
          <cell r="A480" t="str">
            <v>D-SNGA</v>
          </cell>
          <cell r="B480" t="str">
            <v>VAR_fout</v>
          </cell>
          <cell r="C480" t="str">
            <v>RSH2</v>
          </cell>
          <cell r="G480">
            <v>1.9251915208568272E-3</v>
          </cell>
          <cell r="H480">
            <v>4.7340838022139715E-3</v>
          </cell>
          <cell r="I480">
            <v>5.0926506495862951E-3</v>
          </cell>
          <cell r="J480">
            <v>4.673148537008856E-3</v>
          </cell>
          <cell r="K480">
            <v>1.653268237081526E-2</v>
          </cell>
          <cell r="L480">
            <v>1.4191874865738058E-2</v>
          </cell>
          <cell r="M480">
            <v>6.2810168776500169E-2</v>
          </cell>
          <cell r="N480">
            <v>8.0126170744839437E-2</v>
          </cell>
          <cell r="O480">
            <v>8.4878058892518218E-2</v>
          </cell>
        </row>
        <row r="481">
          <cell r="A481" t="str">
            <v>D-SNGA</v>
          </cell>
          <cell r="B481" t="str">
            <v>VAR_fin</v>
          </cell>
          <cell r="C481" t="str">
            <v>NGA</v>
          </cell>
          <cell r="D481">
            <v>27.006694436053085</v>
          </cell>
          <cell r="E481">
            <v>25.403862044928417</v>
          </cell>
          <cell r="F481">
            <v>27.057058832499724</v>
          </cell>
          <cell r="G481">
            <v>32.860267477385605</v>
          </cell>
          <cell r="H481">
            <v>37.909124779976878</v>
          </cell>
          <cell r="I481">
            <v>38.435161693597649</v>
          </cell>
          <cell r="J481">
            <v>36.560982178574974</v>
          </cell>
          <cell r="K481">
            <v>31.661328088616035</v>
          </cell>
          <cell r="L481">
            <v>30.100873708007459</v>
          </cell>
          <cell r="M481">
            <v>29.601953094900118</v>
          </cell>
          <cell r="N481">
            <v>29.456925851391258</v>
          </cell>
          <cell r="O481">
            <v>28.442150141956191</v>
          </cell>
        </row>
        <row r="482">
          <cell r="A482" t="str">
            <v>D-SNGA</v>
          </cell>
          <cell r="B482" t="str">
            <v>VAR_fin</v>
          </cell>
          <cell r="C482" t="str">
            <v>BNGA</v>
          </cell>
          <cell r="D482">
            <v>0.29998530325224299</v>
          </cell>
          <cell r="E482">
            <v>3.1755593379643243</v>
          </cell>
          <cell r="F482">
            <v>2.858661232642545E-2</v>
          </cell>
          <cell r="G482">
            <v>1.1345004668020062E-3</v>
          </cell>
          <cell r="H482">
            <v>1.1374355527643634E-3</v>
          </cell>
          <cell r="I482">
            <v>1.1401071281773171E-3</v>
          </cell>
          <cell r="J482">
            <v>1.1454723520116995E-3</v>
          </cell>
          <cell r="K482">
            <v>1.1560418392930194E-3</v>
          </cell>
          <cell r="L482">
            <v>1.1603906290258838E-3</v>
          </cell>
          <cell r="M482">
            <v>1.2007690236498631E-3</v>
          </cell>
          <cell r="N482">
            <v>1.2140767196678567E-3</v>
          </cell>
          <cell r="O482">
            <v>2.090983984946984E-3</v>
          </cell>
        </row>
        <row r="483">
          <cell r="A483" t="str">
            <v>D-SNGA</v>
          </cell>
          <cell r="B483" t="str">
            <v>VAR_fin</v>
          </cell>
          <cell r="C483" t="str">
            <v>H2</v>
          </cell>
          <cell r="G483">
            <v>1.9251859734477515E-3</v>
          </cell>
          <cell r="H483">
            <v>4.7340858128412204E-3</v>
          </cell>
          <cell r="I483">
            <v>5.0926541152678303E-3</v>
          </cell>
          <cell r="J483">
            <v>4.6731485370088604E-3</v>
          </cell>
          <cell r="K483">
            <v>1.6532683159543125E-2</v>
          </cell>
          <cell r="L483">
            <v>1.4191918183332229E-2</v>
          </cell>
          <cell r="M483">
            <v>6.2810207101536952E-2</v>
          </cell>
          <cell r="N483">
            <v>8.0126219695142387E-2</v>
          </cell>
          <cell r="O483">
            <v>8.487810109206978E-2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D484">
            <v>1.5057965967746899E-7</v>
          </cell>
          <cell r="E484">
            <v>1.52967789440606E-7</v>
          </cell>
          <cell r="F484">
            <v>1.8250476326519301E-7</v>
          </cell>
          <cell r="G484">
            <v>2.1449108224696301E-7</v>
          </cell>
          <cell r="H484">
            <v>3.5598101873829502E-7</v>
          </cell>
          <cell r="I484">
            <v>6.5024992631245604E-7</v>
          </cell>
          <cell r="J484">
            <v>8.8803304935410195E-7</v>
          </cell>
          <cell r="K484">
            <v>1.25738243589682</v>
          </cell>
          <cell r="L484">
            <v>0.37179207501864098</v>
          </cell>
          <cell r="M484">
            <v>4.7466450030277601E-6</v>
          </cell>
          <cell r="N484">
            <v>3.2227361457526301E-6</v>
          </cell>
          <cell r="O484">
            <v>3.9040132171429101E-5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D485">
            <v>2.2350523522048</v>
          </cell>
          <cell r="E485">
            <v>2.2350525051725891</v>
          </cell>
          <cell r="F485">
            <v>2.2350526876773524</v>
          </cell>
          <cell r="G485">
            <v>2.2350529021684347</v>
          </cell>
          <cell r="H485">
            <v>2.2350532581494535</v>
          </cell>
          <cell r="I485">
            <v>2.2350539083993799</v>
          </cell>
          <cell r="J485">
            <v>2.2350547964324292</v>
          </cell>
          <cell r="K485">
            <v>2.0208726882935157</v>
          </cell>
          <cell r="L485">
            <v>1.62917710572275</v>
          </cell>
          <cell r="M485">
            <v>1.6291816662429099</v>
          </cell>
          <cell r="N485">
            <v>1.6291845533806699</v>
          </cell>
          <cell r="O485">
            <v>1.62922341469278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D486">
            <v>0.62578853755120489</v>
          </cell>
          <cell r="E486">
            <v>0.73757421470864781</v>
          </cell>
          <cell r="F486">
            <v>0.73633135898689017</v>
          </cell>
          <cell r="G486">
            <v>0.73428771831674855</v>
          </cell>
          <cell r="H486">
            <v>0.73325589808953262</v>
          </cell>
          <cell r="I486">
            <v>0.73122763117380574</v>
          </cell>
          <cell r="J486">
            <v>0.72921603344940766</v>
          </cell>
          <cell r="K486">
            <v>0.72722420614041017</v>
          </cell>
          <cell r="L486">
            <v>0.72724805226230727</v>
          </cell>
          <cell r="M486">
            <v>0.72731680917891539</v>
          </cell>
          <cell r="N486">
            <v>0.72741792574107911</v>
          </cell>
          <cell r="O486">
            <v>0.72777192036973981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D487">
            <v>0.62578853755120489</v>
          </cell>
          <cell r="E487">
            <v>0.73757421470864781</v>
          </cell>
          <cell r="F487">
            <v>0.73633135898689017</v>
          </cell>
          <cell r="G487">
            <v>0.73428771831674855</v>
          </cell>
          <cell r="H487">
            <v>0.73325589808953262</v>
          </cell>
          <cell r="I487">
            <v>0.73122763117380574</v>
          </cell>
          <cell r="J487">
            <v>0.72921603344940766</v>
          </cell>
          <cell r="K487">
            <v>0.72722420614041017</v>
          </cell>
          <cell r="L487">
            <v>0.72724805226230727</v>
          </cell>
          <cell r="M487">
            <v>0.72731680917891539</v>
          </cell>
          <cell r="N487">
            <v>0.72741792574107911</v>
          </cell>
          <cell r="O487">
            <v>0.72777192036973981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D488">
            <v>5.3111180950081511</v>
          </cell>
          <cell r="E488">
            <v>6.2669381200370493</v>
          </cell>
          <cell r="F488">
            <v>5.830289544770717</v>
          </cell>
          <cell r="G488">
            <v>6.8561023726576122</v>
          </cell>
          <cell r="H488">
            <v>7.4752270085031585</v>
          </cell>
          <cell r="I488">
            <v>8.0997356498758943</v>
          </cell>
          <cell r="J488">
            <v>8.6013304502632071</v>
          </cell>
          <cell r="K488">
            <v>9.1002203407406856</v>
          </cell>
          <cell r="L488">
            <v>9.2087663402974886</v>
          </cell>
          <cell r="M488">
            <v>9.465310930080129</v>
          </cell>
          <cell r="N488">
            <v>7.6506546937175548</v>
          </cell>
          <cell r="O488">
            <v>8.1153906501679955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D489">
            <v>9.0018950762850007</v>
          </cell>
          <cell r="E489">
            <v>10.60994038380991</v>
          </cell>
          <cell r="F489">
            <v>9.8540104982040333</v>
          </cell>
          <cell r="G489">
            <v>11.555228717962272</v>
          </cell>
          <cell r="H489">
            <v>12.563406736980117</v>
          </cell>
          <cell r="I489">
            <v>13.574975949512659</v>
          </cell>
          <cell r="J489">
            <v>14.375482646679469</v>
          </cell>
          <cell r="K489">
            <v>15.167033901234481</v>
          </cell>
          <cell r="L489">
            <v>15.3479439004958</v>
          </cell>
          <cell r="M489">
            <v>15.775518216800201</v>
          </cell>
          <cell r="N489">
            <v>12.751091156195928</v>
          </cell>
          <cell r="O489">
            <v>13.525651083613321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D490">
            <v>5.3111180950081511</v>
          </cell>
          <cell r="E490">
            <v>6.2669381200370493</v>
          </cell>
          <cell r="F490">
            <v>5.830289544770717</v>
          </cell>
          <cell r="G490">
            <v>6.8561023726576122</v>
          </cell>
          <cell r="H490">
            <v>7.4752270085031585</v>
          </cell>
          <cell r="I490">
            <v>8.0997356498758943</v>
          </cell>
          <cell r="J490">
            <v>8.6013304502632071</v>
          </cell>
          <cell r="K490">
            <v>9.1002203407406856</v>
          </cell>
          <cell r="L490">
            <v>9.2087663402974886</v>
          </cell>
          <cell r="M490">
            <v>9.465310930080129</v>
          </cell>
          <cell r="N490">
            <v>7.6506546937175548</v>
          </cell>
          <cell r="O490">
            <v>8.1153906501679955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E491">
            <v>5.2992859867453598E-2</v>
          </cell>
          <cell r="F491">
            <v>3.3501535395641399E-5</v>
          </cell>
          <cell r="G491">
            <v>3.6300601575739999E-2</v>
          </cell>
          <cell r="H491">
            <v>0.277560636716839</v>
          </cell>
          <cell r="I491">
            <v>0.143244843295709</v>
          </cell>
          <cell r="J491">
            <v>6.2316168321944199E-2</v>
          </cell>
          <cell r="K491">
            <v>0.34422032598761199</v>
          </cell>
          <cell r="L491">
            <v>0.160902782111597</v>
          </cell>
          <cell r="M491">
            <v>8.8927410892483502E-2</v>
          </cell>
          <cell r="N491">
            <v>0.22558530381234501</v>
          </cell>
          <cell r="O491">
            <v>0.18519990913193099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D492">
            <v>0.28883369534761499</v>
          </cell>
          <cell r="E492">
            <v>0.34182452969999128</v>
          </cell>
          <cell r="F492">
            <v>0.34184818144409534</v>
          </cell>
          <cell r="G492">
            <v>0.37813240921055696</v>
          </cell>
          <cell r="H492">
            <v>0.41590817071712866</v>
          </cell>
          <cell r="I492">
            <v>0.45018759569231254</v>
          </cell>
          <cell r="J492">
            <v>0.4830996984315204</v>
          </cell>
          <cell r="K492">
            <v>0.54975375019308292</v>
          </cell>
          <cell r="L492">
            <v>0.58116274343619168</v>
          </cell>
          <cell r="M492">
            <v>0.5940196289305163</v>
          </cell>
          <cell r="N492">
            <v>0.48533182877961417</v>
          </cell>
          <cell r="O492">
            <v>0.49967800300538068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D493">
            <v>5.9685837873395254E-4</v>
          </cell>
          <cell r="E493">
            <v>2.3780519164100914E-4</v>
          </cell>
          <cell r="F493">
            <v>4.1146987782847205E-4</v>
          </cell>
          <cell r="G493">
            <v>2.3672171804788012E-3</v>
          </cell>
          <cell r="H493">
            <v>2.5196259358880515</v>
          </cell>
          <cell r="I493">
            <v>2.9695059172705198</v>
          </cell>
          <cell r="J493">
            <v>3.5923013187344131</v>
          </cell>
          <cell r="K493">
            <v>4.5779604451696629</v>
          </cell>
          <cell r="L493">
            <v>5.4100572655458992</v>
          </cell>
          <cell r="M493">
            <v>5.4169700452410989</v>
          </cell>
          <cell r="N493">
            <v>5.4551245329516416</v>
          </cell>
          <cell r="O493">
            <v>5.4949585923094295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D494">
            <v>0.17198546965774192</v>
          </cell>
          <cell r="E494">
            <v>0.5213625015080634</v>
          </cell>
          <cell r="F494">
            <v>1.156084178073788</v>
          </cell>
          <cell r="G494">
            <v>1.9052120030104527</v>
          </cell>
          <cell r="H494">
            <v>9.5720126531668379E-3</v>
          </cell>
          <cell r="I494">
            <v>9.2081219008788486E-3</v>
          </cell>
          <cell r="J494">
            <v>1.4624850935816305E-2</v>
          </cell>
          <cell r="K494">
            <v>2.4349072184191911E-2</v>
          </cell>
          <cell r="L494">
            <v>3.1154776371554005E-2</v>
          </cell>
          <cell r="M494">
            <v>3.5931518158620591E-2</v>
          </cell>
          <cell r="N494">
            <v>4.0037367016183545E-2</v>
          </cell>
          <cell r="O494">
            <v>7.5496036453545481E-2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D495">
            <v>0.17258232803647602</v>
          </cell>
          <cell r="E495">
            <v>0.52160030669970447</v>
          </cell>
          <cell r="F495">
            <v>1.1564932747316949</v>
          </cell>
          <cell r="G495">
            <v>1.9075774766012825</v>
          </cell>
          <cell r="H495">
            <v>2.5291963448361345</v>
          </cell>
          <cell r="I495">
            <v>2.9787138855404578</v>
          </cell>
          <cell r="J495">
            <v>3.6069259991634364</v>
          </cell>
          <cell r="K495">
            <v>4.6023094369372934</v>
          </cell>
          <cell r="L495">
            <v>5.4412119413753137</v>
          </cell>
          <cell r="M495">
            <v>5.4529014664395525</v>
          </cell>
          <cell r="N495">
            <v>5.4951617963585315</v>
          </cell>
          <cell r="O495">
            <v>5.5704545246962214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D496">
            <v>2.102868460603051E-7</v>
          </cell>
          <cell r="E496">
            <v>2.1725040054597098E-7</v>
          </cell>
          <cell r="F496">
            <v>8.108115479303285E-2</v>
          </cell>
          <cell r="G496">
            <v>8.0785264313043531E-2</v>
          </cell>
          <cell r="H496">
            <v>9.8087742622271892E-2</v>
          </cell>
          <cell r="I496">
            <v>0.10337515888559957</v>
          </cell>
          <cell r="J496">
            <v>9.9839204969124865E-2</v>
          </cell>
          <cell r="K496">
            <v>0.10229753108231972</v>
          </cell>
          <cell r="L496">
            <v>0.10487741974873158</v>
          </cell>
          <cell r="M496">
            <v>8.5873245600375653E-2</v>
          </cell>
          <cell r="N496">
            <v>0.10407144496053633</v>
          </cell>
          <cell r="O496">
            <v>8.257149853611169E-2</v>
          </cell>
        </row>
        <row r="497">
          <cell r="A497" t="str">
            <v>RHEM-SHSTG-SOL</v>
          </cell>
          <cell r="B497" t="str">
            <v>VAR_fin</v>
          </cell>
          <cell r="C497" t="str">
            <v>RHEM-SHASOL</v>
          </cell>
          <cell r="E497">
            <v>1.8557888560364632E-7</v>
          </cell>
          <cell r="F497">
            <v>8.1086864623442612E-2</v>
          </cell>
          <cell r="G497">
            <v>8.0790987284323865E-2</v>
          </cell>
          <cell r="H497">
            <v>9.8094730449015996E-2</v>
          </cell>
          <cell r="I497">
            <v>0.10338351249018206</v>
          </cell>
          <cell r="J497">
            <v>9.9846944568286078E-2</v>
          </cell>
          <cell r="K497">
            <v>0.10230576561947455</v>
          </cell>
          <cell r="L497">
            <v>0.10488482349768256</v>
          </cell>
          <cell r="M497">
            <v>8.5879262855372548E-2</v>
          </cell>
          <cell r="N497">
            <v>0.10407866634964602</v>
          </cell>
          <cell r="O497">
            <v>8.2577361274309799E-2</v>
          </cell>
        </row>
        <row r="498">
          <cell r="A498" t="str">
            <v>RHEM-SHSTG-SOL</v>
          </cell>
          <cell r="B498" t="str">
            <v>VAR_ncap</v>
          </cell>
          <cell r="C498" t="str">
            <v>-</v>
          </cell>
          <cell r="D498">
            <v>7.6482969680979097E-3</v>
          </cell>
          <cell r="E498">
            <v>8.4456874338832508E-3</v>
          </cell>
          <cell r="F498">
            <v>2.9991003728550603E-7</v>
          </cell>
          <cell r="G498">
            <v>4.3724988598707601E-7</v>
          </cell>
          <cell r="H498">
            <v>9.7844678874076108E-3</v>
          </cell>
          <cell r="I498">
            <v>6.3108327607489497E-3</v>
          </cell>
          <cell r="J498">
            <v>9.2919903244210696E-7</v>
          </cell>
          <cell r="K498">
            <v>9.7846426780468405E-3</v>
          </cell>
          <cell r="L498">
            <v>5.3418541164284902E-3</v>
          </cell>
          <cell r="M498">
            <v>9.7047627912795096E-4</v>
          </cell>
          <cell r="N498">
            <v>9.7457680689278497E-3</v>
          </cell>
          <cell r="O498">
            <v>5.3831838980182402E-3</v>
          </cell>
        </row>
        <row r="499">
          <cell r="A499" t="str">
            <v>RHEM-SHSTG-SOL</v>
          </cell>
          <cell r="B499" t="str">
            <v>VAR_cap</v>
          </cell>
          <cell r="C499" t="str">
            <v>-</v>
          </cell>
          <cell r="D499">
            <v>7.6482969680979097E-3</v>
          </cell>
          <cell r="E499">
            <v>1.60939844019812E-2</v>
          </cell>
          <cell r="F499">
            <v>1.6094284312018401E-2</v>
          </cell>
          <cell r="G499">
            <v>1.6094721561904401E-2</v>
          </cell>
          <cell r="H499">
            <v>1.6095768019371001E-2</v>
          </cell>
          <cell r="I499">
            <v>1.6095717692814399E-2</v>
          </cell>
          <cell r="J499">
            <v>1.6096229847189E-2</v>
          </cell>
          <cell r="K499">
            <v>1.6096404637828202E-2</v>
          </cell>
          <cell r="L499">
            <v>1.60969880675348E-2</v>
          </cell>
          <cell r="M499">
            <v>1.6096973073603301E-2</v>
          </cell>
          <cell r="N499">
            <v>1.60977323073128E-2</v>
          </cell>
          <cell r="O499">
            <v>1.6099428246074E-2</v>
          </cell>
        </row>
        <row r="500">
          <cell r="A500" t="str">
            <v>ITOT-SWHCONBR10</v>
          </cell>
          <cell r="B500" t="str">
            <v>VAR_fout</v>
          </cell>
          <cell r="C500" t="str">
            <v>ITOT-ELS</v>
          </cell>
          <cell r="J500">
            <v>3.1169460827244548E-5</v>
          </cell>
          <cell r="K500">
            <v>7.0548667577706578E-5</v>
          </cell>
          <cell r="L500">
            <v>6.703018653096991E-5</v>
          </cell>
          <cell r="M500">
            <v>1.0376630685958045E-4</v>
          </cell>
          <cell r="N500">
            <v>8.0045438709590923E-5</v>
          </cell>
          <cell r="O500">
            <v>2.0234214203223159E-4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ITOT-SWHC</v>
          </cell>
          <cell r="J501">
            <v>1.9194478729689772E-4</v>
          </cell>
          <cell r="K501">
            <v>4.3444604535623424E-4</v>
          </cell>
          <cell r="L501">
            <v>4.1277887248253011E-4</v>
          </cell>
          <cell r="M501">
            <v>6.390037289749148E-4</v>
          </cell>
          <cell r="N501">
            <v>4.9292815144783312E-4</v>
          </cell>
          <cell r="O501">
            <v>1.2460439925103702E-3</v>
          </cell>
        </row>
        <row r="502">
          <cell r="A502" t="str">
            <v>ITOT-SWHCONBR10</v>
          </cell>
          <cell r="B502" t="str">
            <v>VAR_fin</v>
          </cell>
          <cell r="C502" t="str">
            <v>CON</v>
          </cell>
          <cell r="J502">
            <v>2.231142481241423E-4</v>
          </cell>
          <cell r="K502">
            <v>5.0499471293394076E-4</v>
          </cell>
          <cell r="L502">
            <v>4.7980905901350002E-4</v>
          </cell>
          <cell r="M502">
            <v>7.4277003583449587E-4</v>
          </cell>
          <cell r="N502">
            <v>5.729735901574231E-4</v>
          </cell>
          <cell r="O502">
            <v>1.4483861345426011E-3</v>
          </cell>
        </row>
        <row r="503">
          <cell r="A503" t="str">
            <v>ITOT-SWHCONBR10</v>
          </cell>
          <cell r="B503" t="str">
            <v>VAR_ncap</v>
          </cell>
          <cell r="C503" t="str">
            <v>-</v>
          </cell>
          <cell r="J503">
            <v>1.20930189272252E-5</v>
          </cell>
          <cell r="K503">
            <v>1.53430438002748E-5</v>
          </cell>
          <cell r="L503">
            <v>2.34815976798302E-7</v>
          </cell>
          <cell r="M503">
            <v>2.47963152299341E-5</v>
          </cell>
          <cell r="N503">
            <v>3.4624085766067698E-6</v>
          </cell>
          <cell r="O503">
            <v>5.0508983775990397E-5</v>
          </cell>
        </row>
        <row r="504">
          <cell r="A504" t="str">
            <v>ITOT-SWHCONBR10</v>
          </cell>
          <cell r="B504" t="str">
            <v>VAR_cap</v>
          </cell>
          <cell r="C504" t="str">
            <v>-</v>
          </cell>
          <cell r="J504">
            <v>1.20930189272252E-5</v>
          </cell>
          <cell r="K504">
            <v>2.7436062727499999E-5</v>
          </cell>
          <cell r="L504">
            <v>2.6068608979569698E-5</v>
          </cell>
          <cell r="M504">
            <v>4.0374175007007201E-5</v>
          </cell>
          <cell r="N504">
            <v>3.11366893305661E-5</v>
          </cell>
          <cell r="O504">
            <v>7.8767707582531304E-5</v>
          </cell>
        </row>
        <row r="505">
          <cell r="A505" t="str">
            <v>SCOM-SHSTG</v>
          </cell>
          <cell r="B505" t="str">
            <v>VAR_fout</v>
          </cell>
          <cell r="C505" t="str">
            <v>AUX_SCOM-SHSTG_OUT</v>
          </cell>
          <cell r="E505">
            <v>2.2826358934024496E-4</v>
          </cell>
          <cell r="F505">
            <v>1.1061522461405127E-2</v>
          </cell>
          <cell r="G505">
            <v>7.7351290419302764E-3</v>
          </cell>
          <cell r="H505">
            <v>0.96250495241129375</v>
          </cell>
          <cell r="I505">
            <v>1.0526463976454339</v>
          </cell>
          <cell r="J505">
            <v>0.73904065708535127</v>
          </cell>
          <cell r="K505">
            <v>1.1395469532932589</v>
          </cell>
          <cell r="L505">
            <v>1.4442909232339809</v>
          </cell>
          <cell r="M505">
            <v>1.4020858962205298</v>
          </cell>
          <cell r="N505">
            <v>1.3696086096025293</v>
          </cell>
          <cell r="O505">
            <v>1.5190284024163545</v>
          </cell>
        </row>
        <row r="506">
          <cell r="A506" t="str">
            <v>SCOM-SHSTG</v>
          </cell>
          <cell r="B506" t="str">
            <v>VAR_fout</v>
          </cell>
          <cell r="C506" t="str">
            <v>SCOM-SHD</v>
          </cell>
          <cell r="E506">
            <v>2.2845016494328196E-4</v>
          </cell>
          <cell r="F506">
            <v>1.1075649565442694E-2</v>
          </cell>
          <cell r="G506">
            <v>7.735129041930266E-3</v>
          </cell>
          <cell r="H506">
            <v>0.96357559195791365</v>
          </cell>
          <cell r="I506">
            <v>1.0526463976454337</v>
          </cell>
          <cell r="J506">
            <v>0.73976308197008667</v>
          </cell>
          <cell r="K506">
            <v>1.1395469532932589</v>
          </cell>
          <cell r="L506">
            <v>1.4442909232339809</v>
          </cell>
          <cell r="M506">
            <v>1.4020858962205298</v>
          </cell>
          <cell r="N506">
            <v>1.3696086096025288</v>
          </cell>
          <cell r="O506">
            <v>1.5190284024163543</v>
          </cell>
        </row>
        <row r="507">
          <cell r="A507" t="str">
            <v>SCOM-SHSTG</v>
          </cell>
          <cell r="B507" t="str">
            <v>VAR_fin</v>
          </cell>
          <cell r="C507" t="str">
            <v>AUX_SCOM-SHSTG_IN</v>
          </cell>
          <cell r="E507">
            <v>2.7880168885600903E-4</v>
          </cell>
          <cell r="F507">
            <v>1.3186978371994488E-2</v>
          </cell>
          <cell r="G507">
            <v>8.8926988488632324E-3</v>
          </cell>
          <cell r="H507">
            <v>1.0709392792546608</v>
          </cell>
          <cell r="I507">
            <v>1.1321823122403196</v>
          </cell>
          <cell r="J507">
            <v>0.77088205489186423</v>
          </cell>
          <cell r="K507">
            <v>1.1513591347630139</v>
          </cell>
          <cell r="L507">
            <v>1.4596790096837196</v>
          </cell>
          <cell r="M507">
            <v>1.4170540067896915</v>
          </cell>
          <cell r="N507">
            <v>1.3842482384939121</v>
          </cell>
          <cell r="O507">
            <v>1.5352214434623661</v>
          </cell>
        </row>
        <row r="508">
          <cell r="A508" t="str">
            <v>SCOM-SHSTG</v>
          </cell>
          <cell r="B508" t="str">
            <v>VAR_fin</v>
          </cell>
          <cell r="C508" t="str">
            <v>SCOM-SHD</v>
          </cell>
          <cell r="E508">
            <v>2.7880168885600903E-4</v>
          </cell>
          <cell r="F508">
            <v>1.3186978371994488E-2</v>
          </cell>
          <cell r="G508">
            <v>8.8926988488632324E-3</v>
          </cell>
          <cell r="H508">
            <v>1.0709392792546608</v>
          </cell>
          <cell r="I508">
            <v>1.1321823122403196</v>
          </cell>
          <cell r="J508">
            <v>0.77088205489186423</v>
          </cell>
          <cell r="K508">
            <v>1.1513591347630139</v>
          </cell>
          <cell r="L508">
            <v>1.4596790096837196</v>
          </cell>
          <cell r="M508">
            <v>1.4170540067896915</v>
          </cell>
          <cell r="N508">
            <v>1.3842482384939121</v>
          </cell>
          <cell r="O508">
            <v>1.5352214434623661</v>
          </cell>
        </row>
        <row r="509">
          <cell r="A509" t="str">
            <v>SCOM-SHSTG</v>
          </cell>
          <cell r="B509" t="str">
            <v>VAR_ncap</v>
          </cell>
          <cell r="C509" t="str">
            <v>-</v>
          </cell>
          <cell r="D509">
            <v>7.4523556799349698E-4</v>
          </cell>
          <cell r="E509">
            <v>2.8058440142021199E-5</v>
          </cell>
          <cell r="F509">
            <v>2.78445895541191E-4</v>
          </cell>
          <cell r="G509">
            <v>2.1097914998838001E-5</v>
          </cell>
          <cell r="H509">
            <v>0.279120927951995</v>
          </cell>
          <cell r="I509">
            <v>1.8336164330333799E-3</v>
          </cell>
          <cell r="J509">
            <v>3.8068260610535602E-5</v>
          </cell>
          <cell r="K509">
            <v>6.9707803021310899E-4</v>
          </cell>
          <cell r="L509">
            <v>0.68088758055953202</v>
          </cell>
          <cell r="M509">
            <v>6.3735685149382701E-2</v>
          </cell>
          <cell r="N509">
            <v>2.9314219017213799E-2</v>
          </cell>
          <cell r="O509">
            <v>3.6894954067646202E-4</v>
          </cell>
        </row>
        <row r="510">
          <cell r="A510" t="str">
            <v>SCOM-SHSTG</v>
          </cell>
          <cell r="B510" t="str">
            <v>VAR_cap</v>
          </cell>
          <cell r="C510" t="str">
            <v>-</v>
          </cell>
          <cell r="D510">
            <v>7.4523556799349698E-4</v>
          </cell>
          <cell r="E510">
            <v>7.7257243232207377E-4</v>
          </cell>
          <cell r="F510">
            <v>1.0489263369430194E-3</v>
          </cell>
          <cell r="G510">
            <v>1.0662853263965115E-3</v>
          </cell>
          <cell r="H510">
            <v>0.28017934020480539</v>
          </cell>
          <cell r="I510">
            <v>0.28156170217242521</v>
          </cell>
          <cell r="J510">
            <v>0.28098751217076456</v>
          </cell>
          <cell r="K510">
            <v>0.28161670621817364</v>
          </cell>
          <cell r="L510">
            <v>0.76784693590976294</v>
          </cell>
          <cell r="M510">
            <v>0.74529367889972042</v>
          </cell>
          <cell r="N510">
            <v>0.7745303243652446</v>
          </cell>
          <cell r="O510">
            <v>0.77407270275026863</v>
          </cell>
        </row>
        <row r="511">
          <cell r="A511" t="str">
            <v>D-ITOT_KEV_HFC_ELC_CHP</v>
          </cell>
          <cell r="B511" t="str">
            <v>VAR_fout</v>
          </cell>
          <cell r="C511" t="str">
            <v>ITOT_ELC</v>
          </cell>
          <cell r="G511">
            <v>1.6549227194011574E-3</v>
          </cell>
          <cell r="H511">
            <v>5.8426114343368158E-3</v>
          </cell>
          <cell r="I511">
            <v>1.1222752944694049E-2</v>
          </cell>
          <cell r="J511">
            <v>1.0674068785580394E-2</v>
          </cell>
          <cell r="K511">
            <v>3.4541487172377705E-2</v>
          </cell>
          <cell r="L511">
            <v>3.1057664292076018E-2</v>
          </cell>
          <cell r="M511">
            <v>8.3103259291474496E-2</v>
          </cell>
          <cell r="N511">
            <v>7.5479726049444099E-2</v>
          </cell>
          <cell r="O511">
            <v>0.10166187041774123</v>
          </cell>
        </row>
        <row r="512">
          <cell r="A512" t="str">
            <v>D-ITOT_KEV_HFC_ELC_CHP</v>
          </cell>
          <cell r="B512" t="str">
            <v>VAR_fout</v>
          </cell>
          <cell r="C512" t="str">
            <v>ELC5</v>
          </cell>
          <cell r="G512">
            <v>7.7845492639541539E-4</v>
          </cell>
          <cell r="H512">
            <v>2.4411545166699447E-3</v>
          </cell>
          <cell r="I512">
            <v>2.2564528386701376E-3</v>
          </cell>
          <cell r="J512">
            <v>2.8919660557974406E-3</v>
          </cell>
          <cell r="K512">
            <v>5.3276465938722432E-3</v>
          </cell>
          <cell r="L512">
            <v>3.9031534150050806E-3</v>
          </cell>
          <cell r="M512">
            <v>7.9828784430349513E-3</v>
          </cell>
          <cell r="N512">
            <v>6.5944159925920226E-3</v>
          </cell>
          <cell r="O512">
            <v>1.5566325154731915E-2</v>
          </cell>
        </row>
        <row r="513">
          <cell r="A513" t="str">
            <v>D-ITOT_KEV_HFC_ELC_CHP</v>
          </cell>
          <cell r="B513" t="str">
            <v>VAR_fin</v>
          </cell>
          <cell r="C513" t="str">
            <v>ITOT_KEV_HFC_ELC_CHP</v>
          </cell>
          <cell r="G513">
            <v>2.4316257256108008E-3</v>
          </cell>
          <cell r="H513">
            <v>8.2821321253541795E-3</v>
          </cell>
          <cell r="I513">
            <v>1.3477677041560969E-2</v>
          </cell>
          <cell r="J513">
            <v>1.3564425213221192E-2</v>
          </cell>
          <cell r="K513">
            <v>3.9867752084665864E-2</v>
          </cell>
          <cell r="L513">
            <v>3.4959416072726034E-2</v>
          </cell>
          <cell r="M513">
            <v>9.1084738155726513E-2</v>
          </cell>
          <cell r="N513">
            <v>8.2072763881650815E-2</v>
          </cell>
          <cell r="O513">
            <v>0.11722683283716918</v>
          </cell>
        </row>
        <row r="514">
          <cell r="A514" t="str">
            <v>D-RNGA</v>
          </cell>
          <cell r="B514" t="str">
            <v>VAR_fout</v>
          </cell>
          <cell r="C514" t="str">
            <v>CO2</v>
          </cell>
          <cell r="D514">
            <v>2652.2134659707499</v>
          </cell>
          <cell r="E514">
            <v>2731.7429412266301</v>
          </cell>
          <cell r="F514">
            <v>2914.8830782843002</v>
          </cell>
          <cell r="G514">
            <v>3103.0692923571801</v>
          </cell>
          <cell r="H514">
            <v>3234.80636868591</v>
          </cell>
          <cell r="I514">
            <v>3191.6867077742099</v>
          </cell>
          <cell r="J514">
            <v>3126.3984821547401</v>
          </cell>
          <cell r="K514">
            <v>3137.9979123396802</v>
          </cell>
          <cell r="L514">
            <v>3000.90559406583</v>
          </cell>
          <cell r="M514">
            <v>2838.0848544441301</v>
          </cell>
          <cell r="N514">
            <v>2917.2394022294302</v>
          </cell>
          <cell r="O514">
            <v>2480.5004053522698</v>
          </cell>
        </row>
        <row r="515">
          <cell r="A515" t="str">
            <v>D-RNGA</v>
          </cell>
          <cell r="B515" t="str">
            <v>VAR_fout</v>
          </cell>
          <cell r="C515" t="str">
            <v>RNGA</v>
          </cell>
          <cell r="D515">
            <v>47.196622020588279</v>
          </cell>
          <cell r="E515">
            <v>48.282968710040784</v>
          </cell>
          <cell r="F515">
            <v>51.519794879941685</v>
          </cell>
          <cell r="G515">
            <v>54.845799190956356</v>
          </cell>
          <cell r="H515">
            <v>57.17411716595695</v>
          </cell>
          <cell r="I515">
            <v>56.412017430415581</v>
          </cell>
          <cell r="J515">
            <v>55.258110730594318</v>
          </cell>
          <cell r="K515">
            <v>55.463084194171884</v>
          </cell>
          <cell r="L515">
            <v>53.04011670228968</v>
          </cell>
          <cell r="M515">
            <v>50.162148744241968</v>
          </cell>
          <cell r="N515">
            <v>51.56101776849308</v>
          </cell>
          <cell r="O515">
            <v>43.842293210626117</v>
          </cell>
        </row>
        <row r="516">
          <cell r="A516" t="str">
            <v>D-RNGA</v>
          </cell>
          <cell r="B516" t="str">
            <v>VAR_fout</v>
          </cell>
          <cell r="C516" t="str">
            <v>RSH2</v>
          </cell>
          <cell r="G516">
            <v>1.6708113593972582E-3</v>
          </cell>
          <cell r="H516">
            <v>4.3346681992336902E-3</v>
          </cell>
          <cell r="I516">
            <v>5.0392639417828813E-3</v>
          </cell>
          <cell r="J516">
            <v>5.6910923827916057E-3</v>
          </cell>
          <cell r="K516">
            <v>1.7514312030436616E-2</v>
          </cell>
          <cell r="L516">
            <v>1.6122680123336782E-2</v>
          </cell>
          <cell r="M516">
            <v>0.10369455410386341</v>
          </cell>
          <cell r="N516">
            <v>0.14088260328533822</v>
          </cell>
          <cell r="O516">
            <v>0.13296639170989072</v>
          </cell>
        </row>
        <row r="517">
          <cell r="A517" t="str">
            <v>D-RNGA</v>
          </cell>
          <cell r="B517" t="str">
            <v>VAR_fin</v>
          </cell>
          <cell r="C517" t="str">
            <v>NGA</v>
          </cell>
          <cell r="D517">
            <v>47.025061453382129</v>
          </cell>
          <cell r="E517">
            <v>48.435158532387042</v>
          </cell>
          <cell r="F517">
            <v>51.682324083054915</v>
          </cell>
          <cell r="G517">
            <v>55.018959084347216</v>
          </cell>
          <cell r="H517">
            <v>57.354722849040996</v>
          </cell>
          <cell r="I517">
            <v>56.590189854152676</v>
          </cell>
          <cell r="J517">
            <v>55.432597201325187</v>
          </cell>
          <cell r="K517">
            <v>55.6382608570865</v>
          </cell>
          <cell r="L517">
            <v>53.207545994074991</v>
          </cell>
          <cell r="M517">
            <v>50.320653447591006</v>
          </cell>
          <cell r="N517">
            <v>51.724102876408402</v>
          </cell>
          <cell r="O517">
            <v>43.980503640997753</v>
          </cell>
        </row>
        <row r="518">
          <cell r="A518" t="str">
            <v>D-RNGA</v>
          </cell>
          <cell r="B518" t="str">
            <v>VAR_fin</v>
          </cell>
          <cell r="C518" t="str">
            <v>BNGA</v>
          </cell>
          <cell r="D518">
            <v>0.32233582040350284</v>
          </cell>
          <cell r="E518">
            <v>2.0558952646362494E-3</v>
          </cell>
          <cell r="F518">
            <v>2.0569427831802004E-3</v>
          </cell>
          <cell r="G518">
            <v>2.0581002088064983E-3</v>
          </cell>
          <cell r="H518">
            <v>2.0588319586913439E-3</v>
          </cell>
          <cell r="I518">
            <v>2.0597597613638539E-3</v>
          </cell>
          <cell r="J518">
            <v>2.0615610233502262E-3</v>
          </cell>
          <cell r="K518">
            <v>2.0638708506472416E-3</v>
          </cell>
          <cell r="L518">
            <v>2.0662233157148959E-3</v>
          </cell>
          <cell r="M518">
            <v>2.0766145257772712E-3</v>
          </cell>
          <cell r="N518">
            <v>2.0839045515734299E-3</v>
          </cell>
          <cell r="O518">
            <v>2.274887567213205E-3</v>
          </cell>
        </row>
        <row r="519">
          <cell r="A519" t="str">
            <v>D-RNGA</v>
          </cell>
          <cell r="B519" t="str">
            <v>VAR_fin</v>
          </cell>
          <cell r="C519" t="str">
            <v>H2</v>
          </cell>
          <cell r="G519">
            <v>1.6707883410505199E-3</v>
          </cell>
          <cell r="H519">
            <v>4.3346483796243085E-3</v>
          </cell>
          <cell r="I519">
            <v>5.0392783056582638E-3</v>
          </cell>
          <cell r="J519">
            <v>5.6910406181137083E-3</v>
          </cell>
          <cell r="K519">
            <v>1.7514310656229635E-2</v>
          </cell>
          <cell r="L519">
            <v>1.6122738795723398E-2</v>
          </cell>
          <cell r="M519">
            <v>0.10369463188406726</v>
          </cell>
          <cell r="N519">
            <v>0.14088269210187129</v>
          </cell>
          <cell r="O519">
            <v>0.13296647973122161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D520">
            <v>1.3750650534449499E-6</v>
          </cell>
          <cell r="E520">
            <v>4.56171834654961E-7</v>
          </cell>
          <cell r="F520">
            <v>2.3834719734932502E-6</v>
          </cell>
          <cell r="G520">
            <v>0.11137492588163</v>
          </cell>
          <cell r="H520">
            <v>0.14191192917658599</v>
          </cell>
          <cell r="I520">
            <v>7.35685282101625E-6</v>
          </cell>
          <cell r="J520">
            <v>1.1722875969333201E-6</v>
          </cell>
          <cell r="K520">
            <v>1.9650059705164</v>
          </cell>
          <cell r="L520">
            <v>0.87861198386194905</v>
          </cell>
          <cell r="M520">
            <v>2.35401041603146E-6</v>
          </cell>
          <cell r="N520">
            <v>1.9367527682307301E-6</v>
          </cell>
          <cell r="O520">
            <v>6.4684389799238104E-6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D521">
            <v>3.0972413824609735</v>
          </cell>
          <cell r="E521">
            <v>3.097241838632808</v>
          </cell>
          <cell r="F521">
            <v>3.0972442221047816</v>
          </cell>
          <cell r="G521">
            <v>3.2086191479864121</v>
          </cell>
          <cell r="H521">
            <v>3.3505310771629979</v>
          </cell>
          <cell r="I521">
            <v>3.3505384340158191</v>
          </cell>
          <cell r="J521">
            <v>3.3505396063034159</v>
          </cell>
          <cell r="K521">
            <v>3.2763141996113703</v>
          </cell>
          <cell r="L521">
            <v>3.0969175532858499</v>
          </cell>
          <cell r="M521">
            <v>3.0969186663780199</v>
          </cell>
          <cell r="N521">
            <v>3.06161067523976</v>
          </cell>
          <cell r="O521">
            <v>2.98554917189752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  <cell r="E522">
            <v>8.5966538022634207E-4</v>
          </cell>
          <cell r="F522">
            <v>4.1300198583186206E-3</v>
          </cell>
          <cell r="G522">
            <v>4.2119795810927792E-3</v>
          </cell>
          <cell r="H522">
            <v>1.4796584169749112E-2</v>
          </cell>
          <cell r="I522">
            <v>1.4791763299136635E-2</v>
          </cell>
          <cell r="J522">
            <v>2.4115764506044645E-2</v>
          </cell>
          <cell r="K522">
            <v>3.9024788211786919E-2</v>
          </cell>
          <cell r="L522">
            <v>3.2426338129733133E-2</v>
          </cell>
          <cell r="M522">
            <v>2.9905999103845629E-2</v>
          </cell>
          <cell r="N522">
            <v>1.3704017168819103E-2</v>
          </cell>
          <cell r="O522">
            <v>1.6466008123683148E-2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  <cell r="E523">
            <v>8.5966538022634207E-4</v>
          </cell>
          <cell r="F523">
            <v>4.1300198583186206E-3</v>
          </cell>
          <cell r="G523">
            <v>4.2119795810927792E-3</v>
          </cell>
          <cell r="H523">
            <v>1.4796584169749112E-2</v>
          </cell>
          <cell r="I523">
            <v>1.4791763299136635E-2</v>
          </cell>
          <cell r="J523">
            <v>2.4115764506044645E-2</v>
          </cell>
          <cell r="K523">
            <v>3.9024788211786919E-2</v>
          </cell>
          <cell r="L523">
            <v>3.2426338129733133E-2</v>
          </cell>
          <cell r="M523">
            <v>2.9905999103845629E-2</v>
          </cell>
          <cell r="N523">
            <v>1.3704017168819103E-2</v>
          </cell>
          <cell r="O523">
            <v>1.6466008123683148E-2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  <cell r="E524">
            <v>8.6834886891549589E-4</v>
          </cell>
          <cell r="F524">
            <v>4.171737230624869E-3</v>
          </cell>
          <cell r="G524">
            <v>4.2545248293866427E-3</v>
          </cell>
          <cell r="H524">
            <v>1.4946044615908198E-2</v>
          </cell>
          <cell r="I524">
            <v>1.4941175049632974E-2</v>
          </cell>
          <cell r="J524">
            <v>2.4359358086913772E-2</v>
          </cell>
          <cell r="K524">
            <v>3.9418977991704005E-2</v>
          </cell>
          <cell r="L524">
            <v>3.2753876898720363E-2</v>
          </cell>
          <cell r="M524">
            <v>3.0208079902874399E-2</v>
          </cell>
          <cell r="N524">
            <v>1.3842441584665769E-2</v>
          </cell>
          <cell r="O524">
            <v>1.6632331438063794E-2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E525">
            <v>1.04848796736387E-4</v>
          </cell>
          <cell r="F525">
            <v>4.3323911265897398E-4</v>
          </cell>
          <cell r="G525">
            <v>3.1206677041921199E-4</v>
          </cell>
          <cell r="H525">
            <v>1.2503727874420599E-3</v>
          </cell>
          <cell r="I525">
            <v>1.1035363661032699E-3</v>
          </cell>
          <cell r="J525">
            <v>1.6607880333431701E-3</v>
          </cell>
          <cell r="K525">
            <v>2.8151361669792999E-3</v>
          </cell>
          <cell r="L525">
            <v>1.92147435467847E-3</v>
          </cell>
          <cell r="M525">
            <v>1.84508966626115E-3</v>
          </cell>
          <cell r="N525">
            <v>9.0683567189399101E-4</v>
          </cell>
          <cell r="O525">
            <v>1.39425630997005E-3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E526">
            <v>1.04848796736387E-4</v>
          </cell>
          <cell r="F526">
            <v>4.8076520783937258E-4</v>
          </cell>
          <cell r="G526">
            <v>4.90116938907406E-4</v>
          </cell>
          <cell r="H526">
            <v>1.521360698165723E-3</v>
          </cell>
          <cell r="I526">
            <v>1.4854969057385098E-3</v>
          </cell>
          <cell r="J526">
            <v>2.33579493103977E-3</v>
          </cell>
          <cell r="K526">
            <v>3.7755735406691899E-3</v>
          </cell>
          <cell r="L526">
            <v>3.09848582225928E-3</v>
          </cell>
          <cell r="M526">
            <v>2.9487144484247299E-3</v>
          </cell>
          <cell r="N526">
            <v>1.6003839519818899E-3</v>
          </cell>
          <cell r="O526">
            <v>2.0345817800519798E-3</v>
          </cell>
        </row>
        <row r="527">
          <cell r="A527" t="str">
            <v>D-SCOM_LTH_CHPWOD</v>
          </cell>
          <cell r="B527" t="str">
            <v>VAR_fout</v>
          </cell>
          <cell r="C527" t="str">
            <v>SCOM_LTH_CHPWOD_ON</v>
          </cell>
          <cell r="G527">
            <v>7.0238559412890101E-3</v>
          </cell>
          <cell r="H527">
            <v>5.2565799084279647E-3</v>
          </cell>
          <cell r="I527">
            <v>4.3397156407063943E-3</v>
          </cell>
          <cell r="J527">
            <v>5.5545371739436364E-3</v>
          </cell>
          <cell r="K527">
            <v>1.0929402567538852E-2</v>
          </cell>
          <cell r="L527">
            <v>1.081178554129638E-2</v>
          </cell>
          <cell r="M527">
            <v>1.6193642754315347E-2</v>
          </cell>
          <cell r="N527">
            <v>1.5437773089873442E-2</v>
          </cell>
          <cell r="O527">
            <v>3.384043859153351E-2</v>
          </cell>
        </row>
        <row r="528">
          <cell r="A528" t="str">
            <v>D-SCOM_LTH_CHPWOD</v>
          </cell>
          <cell r="B528" t="str">
            <v>VAR_fout</v>
          </cell>
          <cell r="C528" t="str">
            <v>LTH</v>
          </cell>
          <cell r="G528">
            <v>4.9782951675372461E-6</v>
          </cell>
          <cell r="H528">
            <v>6.0794101558956072E-6</v>
          </cell>
          <cell r="I528">
            <v>7.4298707768642443E-6</v>
          </cell>
          <cell r="J528">
            <v>1.1250911872870506E-5</v>
          </cell>
          <cell r="K528">
            <v>2.3600958720498055E-5</v>
          </cell>
          <cell r="L528">
            <v>2.6789267663978876E-5</v>
          </cell>
          <cell r="M528">
            <v>4.4448398566573224E-5</v>
          </cell>
          <cell r="N528">
            <v>4.804558050777916E-5</v>
          </cell>
          <cell r="O528">
            <v>1.1356721328824491E-4</v>
          </cell>
        </row>
        <row r="529">
          <cell r="A529" t="str">
            <v>D-SCOM_LTH_CHPWOD</v>
          </cell>
          <cell r="B529" t="str">
            <v>VAR_fin</v>
          </cell>
          <cell r="C529" t="str">
            <v>SCOM_LTH_CHPWOD</v>
          </cell>
          <cell r="G529">
            <v>7.0297402227460625E-3</v>
          </cell>
          <cell r="H529">
            <v>5.263032880939122E-3</v>
          </cell>
          <cell r="I529">
            <v>4.3475040879120512E-3</v>
          </cell>
          <cell r="J529">
            <v>5.5658670512725205E-3</v>
          </cell>
          <cell r="K529">
            <v>1.095300352625935E-2</v>
          </cell>
          <cell r="L529">
            <v>1.083857480896035E-2</v>
          </cell>
          <cell r="M529">
            <v>1.6238091152881919E-2</v>
          </cell>
          <cell r="N529">
            <v>1.5485818670381218E-2</v>
          </cell>
          <cell r="O529">
            <v>3.3954005804821739E-2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ELC5</v>
          </cell>
          <cell r="D530">
            <v>0.95903329050004393</v>
          </cell>
          <cell r="E530">
            <v>1.1059074603176682</v>
          </cell>
          <cell r="F530">
            <v>1.1058308708061171</v>
          </cell>
          <cell r="G530">
            <v>1.1054989668082436</v>
          </cell>
          <cell r="H530">
            <v>0.5544915821558879</v>
          </cell>
          <cell r="I530">
            <v>0.55464650872374799</v>
          </cell>
          <cell r="J530">
            <v>0.55456640257713197</v>
          </cell>
          <cell r="K530">
            <v>0.55421725821611689</v>
          </cell>
          <cell r="L530">
            <v>0.55277742440080346</v>
          </cell>
          <cell r="M530">
            <v>0.55200344882867314</v>
          </cell>
          <cell r="N530">
            <v>0.55108810078429504</v>
          </cell>
          <cell r="O530">
            <v>0.55150980124221538</v>
          </cell>
        </row>
        <row r="531">
          <cell r="A531" t="str">
            <v>D-SCOM_KEV_BIO_ELC_CHP</v>
          </cell>
          <cell r="B531" t="str">
            <v>VAR_fout</v>
          </cell>
          <cell r="C531" t="str">
            <v>SCOM_ELC</v>
          </cell>
          <cell r="D531">
            <v>3.3372433223632339E-4</v>
          </cell>
          <cell r="E531">
            <v>1.2777028544014321E-4</v>
          </cell>
          <cell r="F531">
            <v>2.0717091050591961E-4</v>
          </cell>
          <cell r="G531">
            <v>5.3537912776872778E-4</v>
          </cell>
          <cell r="H531">
            <v>0.55154316916597013</v>
          </cell>
          <cell r="I531">
            <v>0.55138980878804855</v>
          </cell>
          <cell r="J531">
            <v>0.5514725360084225</v>
          </cell>
          <cell r="K531">
            <v>0.55182782759600824</v>
          </cell>
          <cell r="L531">
            <v>0.55327309649210632</v>
          </cell>
          <cell r="M531">
            <v>0.5540570696317435</v>
          </cell>
          <cell r="N531">
            <v>0.55502437623677336</v>
          </cell>
          <cell r="O531">
            <v>0.55537147572137568</v>
          </cell>
        </row>
        <row r="532">
          <cell r="A532" t="str">
            <v>D-SCOM_KEV_BIO_ELC_CHP</v>
          </cell>
          <cell r="B532" t="str">
            <v>VAR_fin</v>
          </cell>
          <cell r="C532" t="str">
            <v>SCOM_KEV_BIO_ELC_CHP</v>
          </cell>
          <cell r="D532">
            <v>0.95936701483227982</v>
          </cell>
          <cell r="E532">
            <v>1.1060352306031085</v>
          </cell>
          <cell r="F532">
            <v>1.106032349648886</v>
          </cell>
          <cell r="G532">
            <v>1.106032297083235</v>
          </cell>
          <cell r="H532">
            <v>1.1060326676014682</v>
          </cell>
          <cell r="I532">
            <v>1.1060339499211258</v>
          </cell>
          <cell r="J532">
            <v>1.1060367159939519</v>
          </cell>
          <cell r="K532">
            <v>1.106043267011696</v>
          </cell>
          <cell r="L532">
            <v>1.1060485439997765</v>
          </cell>
          <cell r="M532">
            <v>1.1060585498266187</v>
          </cell>
          <cell r="N532">
            <v>1.1061104448689514</v>
          </cell>
          <cell r="O532">
            <v>1.1068792150198736</v>
          </cell>
        </row>
        <row r="533">
          <cell r="A533" t="str">
            <v>RHES-SHLTHCHPWOD</v>
          </cell>
          <cell r="B533" t="str">
            <v>VAR_fout</v>
          </cell>
          <cell r="C533" t="str">
            <v>RHES-SHLTHC-WOD</v>
          </cell>
          <cell r="G533">
            <v>1.5331901728484071E-3</v>
          </cell>
          <cell r="H533">
            <v>3.2028628732213697E-3</v>
          </cell>
          <cell r="I533">
            <v>3.2874502104478362E-3</v>
          </cell>
          <cell r="J533">
            <v>3.0245907079625833E-3</v>
          </cell>
          <cell r="K533">
            <v>4.8146884845396299E-3</v>
          </cell>
          <cell r="L533">
            <v>5.0364775771074089E-3</v>
          </cell>
          <cell r="M533">
            <v>5.5938277732800338E-3</v>
          </cell>
          <cell r="N533">
            <v>6.9404394716304132E-3</v>
          </cell>
          <cell r="O533">
            <v>1.4067596419574493E-2</v>
          </cell>
        </row>
        <row r="534">
          <cell r="A534" t="str">
            <v>RHES-SHLTHCHPWOD</v>
          </cell>
          <cell r="B534" t="str">
            <v>VAR_fin</v>
          </cell>
          <cell r="C534" t="str">
            <v>RHESLTHCHPC</v>
          </cell>
          <cell r="G534">
            <v>1.5331901728484071E-3</v>
          </cell>
          <cell r="H534">
            <v>3.2028628732213697E-3</v>
          </cell>
          <cell r="I534">
            <v>3.2874502104478362E-3</v>
          </cell>
          <cell r="J534">
            <v>3.0245907079625833E-3</v>
          </cell>
          <cell r="K534">
            <v>4.8146884845396299E-3</v>
          </cell>
          <cell r="L534">
            <v>5.0364775771074089E-3</v>
          </cell>
          <cell r="M534">
            <v>5.5938277732800338E-3</v>
          </cell>
          <cell r="N534">
            <v>6.9404394716304132E-3</v>
          </cell>
          <cell r="O534">
            <v>1.4067596419574493E-2</v>
          </cell>
        </row>
        <row r="535">
          <cell r="A535" t="str">
            <v>RHES-SHLTHCHPWOD</v>
          </cell>
          <cell r="B535" t="str">
            <v>VAR_fin</v>
          </cell>
          <cell r="C535" t="str">
            <v>RHES_LTH_CHPWOD_ON</v>
          </cell>
          <cell r="G535">
            <v>1.54867694227112E-3</v>
          </cell>
          <cell r="H535">
            <v>3.2352150234559252E-3</v>
          </cell>
          <cell r="I535">
            <v>3.320656778230137E-3</v>
          </cell>
          <cell r="J535">
            <v>3.0551421292551351E-3</v>
          </cell>
          <cell r="K535">
            <v>4.8633217015551788E-3</v>
          </cell>
          <cell r="L535">
            <v>5.0873510879872836E-3</v>
          </cell>
          <cell r="M535">
            <v>5.6503310841212401E-3</v>
          </cell>
          <cell r="N535">
            <v>7.0105449208388041E-3</v>
          </cell>
          <cell r="O535">
            <v>1.4209693353105533E-2</v>
          </cell>
        </row>
        <row r="536">
          <cell r="A536" t="str">
            <v>RHES-SHLTHCHPWOD</v>
          </cell>
          <cell r="B536" t="str">
            <v>VAR_ncap</v>
          </cell>
          <cell r="C536" t="str">
            <v>-</v>
          </cell>
          <cell r="G536">
            <v>1.9840486526304701E-4</v>
          </cell>
          <cell r="H536">
            <v>2.9219393682554102E-4</v>
          </cell>
          <cell r="I536">
            <v>2.81257582252728E-4</v>
          </cell>
          <cell r="J536">
            <v>2.28944132631662E-4</v>
          </cell>
          <cell r="K536">
            <v>4.5217475794347102E-4</v>
          </cell>
          <cell r="L536">
            <v>3.5280277054814199E-4</v>
          </cell>
          <cell r="M536">
            <v>4.7393274722459398E-4</v>
          </cell>
          <cell r="N536">
            <v>5.2747417917473603E-4</v>
          </cell>
          <cell r="O536">
            <v>1.2483138186103299E-3</v>
          </cell>
        </row>
        <row r="537">
          <cell r="A537" t="str">
            <v>RHES-SHLTHCHPWOD</v>
          </cell>
          <cell r="B537" t="str">
            <v>VAR_cap</v>
          </cell>
          <cell r="C537" t="str">
            <v>-</v>
          </cell>
          <cell r="G537">
            <v>1.9840486526304701E-4</v>
          </cell>
          <cell r="H537">
            <v>3.7583717341056603E-4</v>
          </cell>
          <cell r="I537">
            <v>3.8194877560277098E-4</v>
          </cell>
          <cell r="J537">
            <v>3.6015279869683103E-4</v>
          </cell>
          <cell r="K537">
            <v>6.0747313538158407E-4</v>
          </cell>
          <cell r="L537">
            <v>5.5331776954393086E-4</v>
          </cell>
          <cell r="M537">
            <v>7.0339589049105394E-4</v>
          </cell>
          <cell r="N537">
            <v>7.8464314504337696E-4</v>
          </cell>
          <cell r="O537">
            <v>1.5901628706925289E-3</v>
          </cell>
        </row>
        <row r="538">
          <cell r="A538" t="str">
            <v>RHES-SHSTG-NGAHP</v>
          </cell>
          <cell r="B538" t="str">
            <v>VAR_fout</v>
          </cell>
          <cell r="C538" t="str">
            <v>RHES-SHANGAH</v>
          </cell>
          <cell r="F538">
            <v>1.473331910161374E-4</v>
          </cell>
          <cell r="G538">
            <v>1.7823047090144491E-4</v>
          </cell>
          <cell r="H538">
            <v>2.4205437137665544E-3</v>
          </cell>
          <cell r="I538">
            <v>2.9004109368854745E-3</v>
          </cell>
          <cell r="J538">
            <v>2.5034060817678578E-3</v>
          </cell>
          <cell r="K538">
            <v>0.15208923865029705</v>
          </cell>
          <cell r="L538">
            <v>0.15158918555967282</v>
          </cell>
          <cell r="M538">
            <v>0.13755350274740705</v>
          </cell>
          <cell r="N538">
            <v>0.57310394465523207</v>
          </cell>
          <cell r="O538">
            <v>0.41049187843263879</v>
          </cell>
        </row>
        <row r="539">
          <cell r="A539" t="str">
            <v>RHES-SHSTG-NGAHP</v>
          </cell>
          <cell r="B539" t="str">
            <v>VAR_fin</v>
          </cell>
          <cell r="C539" t="str">
            <v>RHES-SHANGAH</v>
          </cell>
          <cell r="F539">
            <v>1.4743632698169162E-4</v>
          </cell>
          <cell r="G539">
            <v>1.7834056548586059E-4</v>
          </cell>
          <cell r="H539">
            <v>2.4208217132900551E-3</v>
          </cell>
          <cell r="I539">
            <v>2.9007197861031756E-3</v>
          </cell>
          <cell r="J539">
            <v>2.5037197795812938E-3</v>
          </cell>
          <cell r="K539">
            <v>0.15209850253677215</v>
          </cell>
          <cell r="L539">
            <v>0.15159854761379959</v>
          </cell>
          <cell r="M539">
            <v>0.13756281060967976</v>
          </cell>
          <cell r="N539">
            <v>0.57313289970948422</v>
          </cell>
          <cell r="O539">
            <v>0.41052069152607851</v>
          </cell>
        </row>
        <row r="540">
          <cell r="A540" t="str">
            <v>RHES-SHSTG-NGAHP</v>
          </cell>
          <cell r="B540" t="str">
            <v>VAR_ncap</v>
          </cell>
          <cell r="C540" t="str">
            <v>-</v>
          </cell>
          <cell r="D540">
            <v>1.5561536198804201E-5</v>
          </cell>
          <cell r="E540">
            <v>2.4745832570981602E-7</v>
          </cell>
          <cell r="F540">
            <v>4.4258247417853101E-5</v>
          </cell>
          <cell r="G540">
            <v>1.9767270439855201E-5</v>
          </cell>
          <cell r="H540">
            <v>4.5443689676162298E-4</v>
          </cell>
          <cell r="I540">
            <v>1.5485469700569299E-4</v>
          </cell>
          <cell r="J540">
            <v>1.2791413880728199E-4</v>
          </cell>
          <cell r="K540">
            <v>2.1694267712226298E-2</v>
          </cell>
          <cell r="L540">
            <v>2.5201190365427501E-4</v>
          </cell>
          <cell r="M540">
            <v>4.5825062744101603E-4</v>
          </cell>
          <cell r="N540">
            <v>7.0978266001006998E-2</v>
          </cell>
          <cell r="O540">
            <v>3.9188474710434096E-3</v>
          </cell>
        </row>
        <row r="541">
          <cell r="A541" t="str">
            <v>RHES-SHSTG-NGAHP</v>
          </cell>
          <cell r="B541" t="str">
            <v>VAR_cap</v>
          </cell>
          <cell r="C541" t="str">
            <v>-</v>
          </cell>
          <cell r="D541">
            <v>1.5561536198804201E-5</v>
          </cell>
          <cell r="E541">
            <v>3.7725986923230025E-7</v>
          </cell>
          <cell r="F541">
            <v>4.4521725949638798E-5</v>
          </cell>
          <cell r="G541">
            <v>4.4732132804939807E-5</v>
          </cell>
          <cell r="H541">
            <v>4.8768668478615148E-4</v>
          </cell>
          <cell r="I541">
            <v>5.7404294159818026E-4</v>
          </cell>
          <cell r="J541">
            <v>5.73747495403863E-4</v>
          </cell>
          <cell r="K541">
            <v>2.189710504900096E-2</v>
          </cell>
          <cell r="L541">
            <v>2.1895948278122277E-2</v>
          </cell>
          <cell r="M541">
            <v>2.1897758055409198E-2</v>
          </cell>
          <cell r="N541">
            <v>7.5104407338831281E-2</v>
          </cell>
          <cell r="O541">
            <v>7.508399254762689E-2</v>
          </cell>
        </row>
        <row r="542">
          <cell r="A542" t="str">
            <v>D-RHNS_SOLELC</v>
          </cell>
          <cell r="B542" t="str">
            <v>VAR_fout</v>
          </cell>
          <cell r="C542" t="str">
            <v>RHNS_ELC</v>
          </cell>
          <cell r="E542">
            <v>2.0759915446972187E-5</v>
          </cell>
          <cell r="F542">
            <v>1.587505977310075E-3</v>
          </cell>
          <cell r="G542">
            <v>2.0052007712277053E-3</v>
          </cell>
          <cell r="H542">
            <v>2.0370325805927222E-3</v>
          </cell>
          <cell r="I542">
            <v>2.1491115360215136E-3</v>
          </cell>
          <cell r="J542">
            <v>2.2744574648132974E-3</v>
          </cell>
          <cell r="K542">
            <v>2.2037940323037736E-3</v>
          </cell>
          <cell r="L542">
            <v>2.4299985120865885E-3</v>
          </cell>
          <cell r="M542">
            <v>2.3469086337445564E-3</v>
          </cell>
          <cell r="N542">
            <v>2.5050274150363095E-3</v>
          </cell>
          <cell r="O542">
            <v>2.4227330147507959E-3</v>
          </cell>
        </row>
        <row r="543">
          <cell r="A543" t="str">
            <v>D-RHNS_SOLELC</v>
          </cell>
          <cell r="B543" t="str">
            <v>VAR_fout</v>
          </cell>
          <cell r="C543" t="str">
            <v>ELC5</v>
          </cell>
          <cell r="E543">
            <v>2.0777983544948181E-5</v>
          </cell>
          <cell r="F543">
            <v>1.6065711949032082E-3</v>
          </cell>
          <cell r="G543">
            <v>2.0590729822829255E-3</v>
          </cell>
          <cell r="H543">
            <v>2.0853969359427883E-3</v>
          </cell>
          <cell r="I543">
            <v>2.1987139888903816E-3</v>
          </cell>
          <cell r="J543">
            <v>2.3224113161035486E-3</v>
          </cell>
          <cell r="K543">
            <v>2.2415345449104868E-3</v>
          </cell>
          <cell r="L543">
            <v>2.4693026636981438E-3</v>
          </cell>
          <cell r="M543">
            <v>2.3709080834399231E-3</v>
          </cell>
          <cell r="N543">
            <v>2.5296678069190314E-3</v>
          </cell>
          <cell r="O543">
            <v>2.4318319392704728E-3</v>
          </cell>
        </row>
        <row r="544">
          <cell r="A544" t="str">
            <v>D-RHNS_SOLELC</v>
          </cell>
          <cell r="B544" t="str">
            <v>VAR_fin</v>
          </cell>
          <cell r="C544" t="str">
            <v>RHNS_SOL_ELC</v>
          </cell>
          <cell r="E544">
            <v>4.0806561438250222E-5</v>
          </cell>
          <cell r="F544">
            <v>3.1940771722132827E-3</v>
          </cell>
          <cell r="G544">
            <v>4.0642737535106308E-3</v>
          </cell>
          <cell r="H544">
            <v>4.1224295165355092E-3</v>
          </cell>
          <cell r="I544">
            <v>4.3478255249118974E-3</v>
          </cell>
          <cell r="J544">
            <v>4.5968687809168464E-3</v>
          </cell>
          <cell r="K544">
            <v>4.4453285772142566E-3</v>
          </cell>
          <cell r="L544">
            <v>4.8993011757847271E-3</v>
          </cell>
          <cell r="M544">
            <v>4.7178167171844799E-3</v>
          </cell>
          <cell r="N544">
            <v>5.0346952219553444E-3</v>
          </cell>
          <cell r="O544">
            <v>4.8545649540212652E-3</v>
          </cell>
        </row>
        <row r="545">
          <cell r="A545" t="str">
            <v>D-IHFO</v>
          </cell>
          <cell r="B545" t="str">
            <v>VAR_fout</v>
          </cell>
          <cell r="C545" t="str">
            <v>CO2</v>
          </cell>
          <cell r="D545">
            <v>213.78048795292199</v>
          </cell>
          <cell r="E545">
            <v>175.10084558109801</v>
          </cell>
          <cell r="F545">
            <v>0.41106706046749503</v>
          </cell>
          <cell r="G545">
            <v>0.118749549918845</v>
          </cell>
          <cell r="H545">
            <v>0.17576436848329199</v>
          </cell>
          <cell r="I545">
            <v>0.16385622096077901</v>
          </cell>
          <cell r="J545">
            <v>0.18179183847423</v>
          </cell>
        </row>
        <row r="546">
          <cell r="A546" t="str">
            <v>D-IHFO</v>
          </cell>
          <cell r="B546" t="str">
            <v>VAR_fout</v>
          </cell>
          <cell r="C546" t="str">
            <v>IHFO</v>
          </cell>
          <cell r="D546">
            <v>2.730001359289727</v>
          </cell>
          <cell r="E546">
            <v>2.2360578882879474</v>
          </cell>
          <cell r="F546">
            <v>5.2493735260002884E-3</v>
          </cell>
          <cell r="G546">
            <v>1.5164453772080518E-3</v>
          </cell>
          <cell r="H546">
            <v>2.244531151878349E-3</v>
          </cell>
          <cell r="I546">
            <v>2.0924627417330602E-3</v>
          </cell>
          <cell r="J546">
            <v>2.3215026352251459E-3</v>
          </cell>
        </row>
        <row r="547">
          <cell r="A547" t="str">
            <v>D-IHFO</v>
          </cell>
          <cell r="B547" t="str">
            <v>VAR_fin</v>
          </cell>
          <cell r="C547" t="str">
            <v>HFO</v>
          </cell>
          <cell r="D547">
            <v>2.7763699734145773</v>
          </cell>
          <cell r="E547">
            <v>2.2740369555986817</v>
          </cell>
          <cell r="F547">
            <v>5.3385332528246158E-3</v>
          </cell>
          <cell r="G547">
            <v>1.5422019469979922E-3</v>
          </cell>
          <cell r="H547">
            <v>2.2826541361466515E-3</v>
          </cell>
          <cell r="I547">
            <v>2.1280028696205049E-3</v>
          </cell>
          <cell r="J547">
            <v>2.3609329671977972E-3</v>
          </cell>
        </row>
        <row r="548">
          <cell r="A548" t="str">
            <v>RHEM-SHCONBR</v>
          </cell>
          <cell r="B548" t="str">
            <v>VAR_fout</v>
          </cell>
          <cell r="C548" t="str">
            <v>RHEM-SHCON</v>
          </cell>
          <cell r="F548">
            <v>2.8042368981809628E-4</v>
          </cell>
          <cell r="G548">
            <v>2.9472389304486488E-4</v>
          </cell>
          <cell r="H548">
            <v>3.3061029030906412E-4</v>
          </cell>
          <cell r="I548">
            <v>3.388845290975491E-4</v>
          </cell>
          <cell r="J548">
            <v>3.3291497270149418E-4</v>
          </cell>
          <cell r="K548">
            <v>9.7352325528893204E-4</v>
          </cell>
          <cell r="L548">
            <v>1.0238353974732742E-3</v>
          </cell>
          <cell r="M548">
            <v>9.5387441896142768E-4</v>
          </cell>
          <cell r="N548">
            <v>9.9822146224142535E-4</v>
          </cell>
          <cell r="O548">
            <v>1.1864459148759831E-3</v>
          </cell>
        </row>
        <row r="549">
          <cell r="A549" t="str">
            <v>RHEM-SHCONBR</v>
          </cell>
          <cell r="B549" t="str">
            <v>VAR_fin</v>
          </cell>
          <cell r="C549" t="str">
            <v>CON</v>
          </cell>
          <cell r="F549">
            <v>2.8042368981809628E-4</v>
          </cell>
          <cell r="G549">
            <v>2.9472389304486488E-4</v>
          </cell>
          <cell r="H549">
            <v>3.3061029030906412E-4</v>
          </cell>
          <cell r="I549">
            <v>3.388845290975491E-4</v>
          </cell>
          <cell r="J549">
            <v>3.3291497270149418E-4</v>
          </cell>
          <cell r="K549">
            <v>9.7352325528893204E-4</v>
          </cell>
          <cell r="L549">
            <v>1.0238353974732742E-3</v>
          </cell>
          <cell r="M549">
            <v>9.5387441896142768E-4</v>
          </cell>
          <cell r="N549">
            <v>9.9822146224142535E-4</v>
          </cell>
          <cell r="O549">
            <v>1.1864459148759831E-3</v>
          </cell>
        </row>
        <row r="550">
          <cell r="A550" t="str">
            <v>RHEM-SHCONBR</v>
          </cell>
          <cell r="B550" t="str">
            <v>VAR_ncap</v>
          </cell>
          <cell r="C550" t="str">
            <v>-</v>
          </cell>
          <cell r="D550">
            <v>1.11856672000686E-7</v>
          </cell>
          <cell r="E550">
            <v>1.6613288067412701E-7</v>
          </cell>
          <cell r="F550">
            <v>2.4263694159639601E-5</v>
          </cell>
          <cell r="G550">
            <v>2.63166050235908E-7</v>
          </cell>
          <cell r="H550">
            <v>3.4033366603548002E-6</v>
          </cell>
          <cell r="I550">
            <v>4.2759216604188901E-7</v>
          </cell>
          <cell r="J550">
            <v>1.7939648793566001E-7</v>
          </cell>
          <cell r="K550">
            <v>5.32784239249095E-5</v>
          </cell>
          <cell r="L550">
            <v>1.49450586725075E-6</v>
          </cell>
          <cell r="M550">
            <v>6.2733884686912897E-7</v>
          </cell>
          <cell r="N550">
            <v>5.4730256800660901E-7</v>
          </cell>
          <cell r="O550">
            <v>2.1656233241287701E-5</v>
          </cell>
        </row>
        <row r="551">
          <cell r="A551" t="str">
            <v>RHEM-SHCONBR</v>
          </cell>
          <cell r="B551" t="str">
            <v>VAR_cap</v>
          </cell>
          <cell r="C551" t="str">
            <v>-</v>
          </cell>
          <cell r="D551">
            <v>1.11856672000686E-7</v>
          </cell>
          <cell r="E551">
            <v>2.616955489574823E-7</v>
          </cell>
          <cell r="F551">
            <v>2.4526830577346773E-5</v>
          </cell>
          <cell r="G551">
            <v>2.4751085749930015E-5</v>
          </cell>
          <cell r="H551">
            <v>2.8094903742666016E-5</v>
          </cell>
          <cell r="I551">
            <v>2.8450059104753068E-5</v>
          </cell>
          <cell r="J551">
            <v>2.856071294784741E-5</v>
          </cell>
          <cell r="K551">
            <v>8.1771099295778482E-5</v>
          </cell>
          <cell r="L551">
            <v>8.3194341921482979E-5</v>
          </cell>
          <cell r="M551">
            <v>8.3715625959494654E-5</v>
          </cell>
          <cell r="N551">
            <v>8.4161437873125165E-5</v>
          </cell>
          <cell r="O551">
            <v>1.0568579932868774E-4</v>
          </cell>
        </row>
        <row r="552">
          <cell r="A552" t="str">
            <v>RHEM-SHSOLBR</v>
          </cell>
          <cell r="B552" t="str">
            <v>VAR_fout</v>
          </cell>
          <cell r="C552" t="str">
            <v>RHEM-SHASOL</v>
          </cell>
          <cell r="D552">
            <v>0.40801119339541847</v>
          </cell>
          <cell r="E552">
            <v>0.47087552733051252</v>
          </cell>
          <cell r="F552">
            <v>0.47050226782635851</v>
          </cell>
          <cell r="G552">
            <v>0.4706704262590562</v>
          </cell>
          <cell r="H552">
            <v>0.44336055572945454</v>
          </cell>
          <cell r="I552">
            <v>0.47051253342498012</v>
          </cell>
          <cell r="J552">
            <v>0.47037597948802801</v>
          </cell>
          <cell r="K552">
            <v>0.43114296161657145</v>
          </cell>
          <cell r="L552">
            <v>0.46222735959977251</v>
          </cell>
          <cell r="M552">
            <v>0.41643523658219622</v>
          </cell>
          <cell r="N552">
            <v>0.4381202829614354</v>
          </cell>
          <cell r="O552">
            <v>0.36753761401443608</v>
          </cell>
        </row>
        <row r="553">
          <cell r="A553" t="str">
            <v>RHEM-SHSOLBR</v>
          </cell>
          <cell r="B553" t="str">
            <v>VAR_fin</v>
          </cell>
          <cell r="C553" t="str">
            <v>SOL</v>
          </cell>
          <cell r="D553">
            <v>0.40801119339541847</v>
          </cell>
          <cell r="E553">
            <v>0.47087552733051252</v>
          </cell>
          <cell r="F553">
            <v>0.47050226782635851</v>
          </cell>
          <cell r="G553">
            <v>0.4706704262590562</v>
          </cell>
          <cell r="H553">
            <v>0.44336055572945454</v>
          </cell>
          <cell r="I553">
            <v>0.47051253342498012</v>
          </cell>
          <cell r="J553">
            <v>0.47037597948802801</v>
          </cell>
          <cell r="K553">
            <v>0.43114296161657145</v>
          </cell>
          <cell r="L553">
            <v>0.46222735959977251</v>
          </cell>
          <cell r="M553">
            <v>0.41643523658219622</v>
          </cell>
          <cell r="N553">
            <v>0.4381202829614354</v>
          </cell>
          <cell r="O553">
            <v>0.36753761401443608</v>
          </cell>
        </row>
        <row r="554">
          <cell r="A554" t="str">
            <v>RHEM-SHSOLBR</v>
          </cell>
          <cell r="B554" t="str">
            <v>VAR_ncap</v>
          </cell>
          <cell r="C554" t="str">
            <v>-</v>
          </cell>
          <cell r="D554">
            <v>1.52659500061323E-4</v>
          </cell>
          <cell r="E554">
            <v>8.9931904667058995E-3</v>
          </cell>
          <cell r="F554">
            <v>7.4374219510885796E-7</v>
          </cell>
          <cell r="G554">
            <v>1.15640106961288E-6</v>
          </cell>
          <cell r="H554">
            <v>4.8391058622734101E-2</v>
          </cell>
          <cell r="I554">
            <v>2.0015243347113E-2</v>
          </cell>
          <cell r="J554">
            <v>2.82565578465948E-6</v>
          </cell>
          <cell r="K554">
            <v>4.83920240311492E-2</v>
          </cell>
          <cell r="L554">
            <v>1.69413862528815E-2</v>
          </cell>
          <cell r="M554">
            <v>3.07944534536899E-3</v>
          </cell>
          <cell r="N554">
            <v>4.5194206652666997E-2</v>
          </cell>
          <cell r="O554">
            <v>2.0149434503776299E-2</v>
          </cell>
        </row>
        <row r="555">
          <cell r="A555" t="str">
            <v>RHEM-SHSOLBR</v>
          </cell>
          <cell r="B555" t="str">
            <v>VAR_cap</v>
          </cell>
          <cell r="C555" t="str">
            <v>-</v>
          </cell>
          <cell r="D555">
            <v>5.9407580917099627E-2</v>
          </cell>
          <cell r="E555">
            <v>6.8400771383805514E-2</v>
          </cell>
          <cell r="F555">
            <v>6.8401515126000637E-2</v>
          </cell>
          <cell r="G555">
            <v>6.8402671527070247E-2</v>
          </cell>
          <cell r="H555">
            <v>6.8407000345373004E-2</v>
          </cell>
          <cell r="I555">
            <v>6.8407394552828599E-2</v>
          </cell>
          <cell r="J555">
            <v>6.8409127625631796E-2</v>
          </cell>
          <cell r="K555">
            <v>6.8410093034046895E-2</v>
          </cell>
          <cell r="L555">
            <v>6.8411285313839901E-2</v>
          </cell>
          <cell r="M555">
            <v>6.8412855629399694E-2</v>
          </cell>
          <cell r="N555">
            <v>6.84156752422376E-2</v>
          </cell>
          <cell r="O555">
            <v>6.8423086501812294E-2</v>
          </cell>
        </row>
        <row r="556">
          <cell r="A556" t="str">
            <v>SCOM-SHH2BR</v>
          </cell>
          <cell r="B556" t="str">
            <v>VAR_fout</v>
          </cell>
          <cell r="C556" t="str">
            <v>SCOM-SHH2B</v>
          </cell>
          <cell r="G556">
            <v>9.3951079941065037E-4</v>
          </cell>
          <cell r="H556">
            <v>2.2778391374869379E-3</v>
          </cell>
          <cell r="I556">
            <v>2.933203533167594E-3</v>
          </cell>
          <cell r="J556">
            <v>2.2457271790636158E-3</v>
          </cell>
          <cell r="K556">
            <v>1.2544410589428597E-2</v>
          </cell>
          <cell r="L556">
            <v>9.7647870906989401E-3</v>
          </cell>
          <cell r="M556">
            <v>0.10997062702491366</v>
          </cell>
          <cell r="N556">
            <v>0.17762932272235926</v>
          </cell>
          <cell r="O556">
            <v>0.14761781674722857</v>
          </cell>
        </row>
        <row r="557">
          <cell r="A557" t="str">
            <v>SCOM-SHH2BR</v>
          </cell>
          <cell r="B557" t="str">
            <v>VAR_fin</v>
          </cell>
          <cell r="C557" t="str">
            <v>RSH2</v>
          </cell>
          <cell r="G557">
            <v>9.9229230499551699E-4</v>
          </cell>
          <cell r="H557">
            <v>2.4058076283569891E-3</v>
          </cell>
          <cell r="I557">
            <v>3.0979902485140814E-3</v>
          </cell>
          <cell r="J557">
            <v>2.3718916273256165E-3</v>
          </cell>
          <cell r="K557">
            <v>1.324915275737404E-2</v>
          </cell>
          <cell r="L557">
            <v>1.0313370635120226E-2</v>
          </cell>
          <cell r="M557">
            <v>0.11614875213867289</v>
          </cell>
          <cell r="N557">
            <v>0.18760849815619976</v>
          </cell>
          <cell r="O557">
            <v>0.15591095251954465</v>
          </cell>
        </row>
        <row r="558">
          <cell r="A558" t="str">
            <v>SCOM-SHH2BR</v>
          </cell>
          <cell r="B558" t="str">
            <v>VAR_ncap</v>
          </cell>
          <cell r="C558" t="str">
            <v>-</v>
          </cell>
          <cell r="G558">
            <v>1.2236005534191599E-4</v>
          </cell>
          <cell r="H558">
            <v>1.6812553625372299E-4</v>
          </cell>
          <cell r="I558">
            <v>1.1268435040363E-4</v>
          </cell>
          <cell r="J558">
            <v>1.6565161494045999E-5</v>
          </cell>
          <cell r="K558">
            <v>1.12711110970414E-3</v>
          </cell>
          <cell r="L558">
            <v>2.0975013894990002E-5</v>
          </cell>
          <cell r="M558">
            <v>8.0374629868981695E-3</v>
          </cell>
          <cell r="N558">
            <v>7.8549448901191997E-3</v>
          </cell>
          <cell r="O558">
            <v>8.3694000003412799E-5</v>
          </cell>
        </row>
        <row r="559">
          <cell r="A559" t="str">
            <v>SCOM-SHH2BR</v>
          </cell>
          <cell r="B559" t="str">
            <v>VAR_cap</v>
          </cell>
          <cell r="C559" t="str">
            <v>-</v>
          </cell>
          <cell r="G559">
            <v>1.2236005534191599E-4</v>
          </cell>
          <cell r="H559">
            <v>2.8983558496787661E-4</v>
          </cell>
          <cell r="I559">
            <v>3.7671111957553644E-4</v>
          </cell>
          <cell r="J559">
            <v>2.9227175122303574E-4</v>
          </cell>
          <cell r="K559">
            <v>1.2525230383670955E-3</v>
          </cell>
          <cell r="L559">
            <v>1.1713360695968067E-3</v>
          </cell>
          <cell r="M559">
            <v>9.1795996311913805E-3</v>
          </cell>
          <cell r="N559">
            <v>1.6098823066564429E-2</v>
          </cell>
          <cell r="O559">
            <v>1.5968994598347806E-2</v>
          </cell>
        </row>
        <row r="560">
          <cell r="A560" t="str">
            <v>ITOT-SWHCONBR1</v>
          </cell>
          <cell r="B560" t="str">
            <v>VAR_fout</v>
          </cell>
          <cell r="C560" t="str">
            <v>ITOT-ELS</v>
          </cell>
          <cell r="E560">
            <v>0.850593835787116</v>
          </cell>
          <cell r="F560">
            <v>0.85059433448392374</v>
          </cell>
          <cell r="G560">
            <v>0.85043901100540331</v>
          </cell>
          <cell r="H560">
            <v>0.84767713688840873</v>
          </cell>
          <cell r="I560">
            <v>0.84686385736013681</v>
          </cell>
          <cell r="J560">
            <v>0.84682852519062879</v>
          </cell>
          <cell r="K560">
            <v>0.84509549451202015</v>
          </cell>
          <cell r="L560">
            <v>0.84566910365699988</v>
          </cell>
          <cell r="M560">
            <v>0.84292000184361038</v>
          </cell>
          <cell r="N560">
            <v>0.84467876780683793</v>
          </cell>
          <cell r="O560">
            <v>0.83693748733664108</v>
          </cell>
        </row>
        <row r="561">
          <cell r="A561" t="str">
            <v>ITOT-SWHCONBR1</v>
          </cell>
          <cell r="B561" t="str">
            <v>VAR_fout</v>
          </cell>
          <cell r="C561" t="str">
            <v>ITOT-SWHC</v>
          </cell>
          <cell r="E561">
            <v>4.0435960343427624</v>
          </cell>
          <cell r="F561">
            <v>4.0435984050728937</v>
          </cell>
          <cell r="G561">
            <v>4.0428600204580931</v>
          </cell>
          <cell r="H561">
            <v>4.0297304834723278</v>
          </cell>
          <cell r="I561">
            <v>4.0258642740819308</v>
          </cell>
          <cell r="J561">
            <v>4.0256963102259808</v>
          </cell>
          <cell r="K561">
            <v>4.0174577412585304</v>
          </cell>
          <cell r="L561">
            <v>4.0201845934485165</v>
          </cell>
          <cell r="M561">
            <v>4.0071157740861718</v>
          </cell>
          <cell r="N561">
            <v>4.015476684752378</v>
          </cell>
          <cell r="O561">
            <v>3.9786757937830095</v>
          </cell>
        </row>
        <row r="562">
          <cell r="A562" t="str">
            <v>ITOT-SWHCONBR1</v>
          </cell>
          <cell r="B562" t="str">
            <v>VAR_fin</v>
          </cell>
          <cell r="C562" t="str">
            <v>CON</v>
          </cell>
          <cell r="E562">
            <v>4.8941898701298765</v>
          </cell>
          <cell r="F562">
            <v>4.8941927395568232</v>
          </cell>
          <cell r="G562">
            <v>4.8932990314634957</v>
          </cell>
          <cell r="H562">
            <v>4.8774076203607377</v>
          </cell>
          <cell r="I562">
            <v>4.8727281314420692</v>
          </cell>
          <cell r="J562">
            <v>4.8725248354166126</v>
          </cell>
          <cell r="K562">
            <v>4.8625532357705481</v>
          </cell>
          <cell r="L562">
            <v>4.8658536971055177</v>
          </cell>
          <cell r="M562">
            <v>4.8500357759297898</v>
          </cell>
          <cell r="N562">
            <v>4.8601554525592174</v>
          </cell>
          <cell r="O562">
            <v>4.8156132811196501</v>
          </cell>
        </row>
        <row r="563">
          <cell r="A563" t="str">
            <v>ITOT-SWHCONBR1</v>
          </cell>
          <cell r="B563" t="str">
            <v>VAR_ncap</v>
          </cell>
          <cell r="C563" t="str">
            <v>-</v>
          </cell>
          <cell r="E563">
            <v>0.266167382636946</v>
          </cell>
          <cell r="F563">
            <v>2.45651357302056E-7</v>
          </cell>
          <cell r="G563">
            <v>1.3141281333827899E-7</v>
          </cell>
          <cell r="H563">
            <v>0.128892172619406</v>
          </cell>
          <cell r="I563">
            <v>0.136110440414457</v>
          </cell>
          <cell r="J563">
            <v>3.4290333720847102E-7</v>
          </cell>
          <cell r="K563">
            <v>0.128354407348197</v>
          </cell>
          <cell r="L563">
            <v>0.11536493845205301</v>
          </cell>
          <cell r="M563">
            <v>2.00651257654593E-2</v>
          </cell>
          <cell r="N563">
            <v>0.14273757988850599</v>
          </cell>
          <cell r="O563">
            <v>9.9123517567013306E-2</v>
          </cell>
        </row>
        <row r="564">
          <cell r="A564" t="str">
            <v>ITOT-SWHCONBR1</v>
          </cell>
          <cell r="B564" t="str">
            <v>VAR_cap</v>
          </cell>
          <cell r="C564" t="str">
            <v>-</v>
          </cell>
          <cell r="E564">
            <v>0.266167382636946</v>
          </cell>
          <cell r="F564">
            <v>0.26616762828830298</v>
          </cell>
          <cell r="G564">
            <v>0.266167759701116</v>
          </cell>
          <cell r="H564">
            <v>0.265261757631441</v>
          </cell>
          <cell r="I564">
            <v>0.26500277103183401</v>
          </cell>
          <cell r="J564">
            <v>0.26500295593720002</v>
          </cell>
          <cell r="K564">
            <v>0.264465190665991</v>
          </cell>
          <cell r="L564">
            <v>0.264633567485275</v>
          </cell>
          <cell r="M564">
            <v>0.263784471565709</v>
          </cell>
          <cell r="N564">
            <v>0.264329758719546</v>
          </cell>
          <cell r="O564">
            <v>0.26192622322097903</v>
          </cell>
        </row>
        <row r="565">
          <cell r="A565" t="str">
            <v>SCOM-SHLTHCHPWOD</v>
          </cell>
          <cell r="B565" t="str">
            <v>VAR_fout</v>
          </cell>
          <cell r="C565" t="str">
            <v>SCOM-SHLTHC-WOD</v>
          </cell>
          <cell r="G565">
            <v>6.9536173818761154E-3</v>
          </cell>
          <cell r="H565">
            <v>5.204014109343685E-3</v>
          </cell>
          <cell r="I565">
            <v>4.2963184842993276E-3</v>
          </cell>
          <cell r="J565">
            <v>5.4989918022042015E-3</v>
          </cell>
          <cell r="K565">
            <v>1.0820108541863464E-2</v>
          </cell>
          <cell r="L565">
            <v>1.0703667685883409E-2</v>
          </cell>
          <cell r="M565">
            <v>1.6031706326772199E-2</v>
          </cell>
          <cell r="N565">
            <v>1.5283395358974699E-2</v>
          </cell>
          <cell r="O565">
            <v>3.3502034205618147E-2</v>
          </cell>
        </row>
        <row r="566">
          <cell r="A566" t="str">
            <v>SCOM-SHLTHCHPWOD</v>
          </cell>
          <cell r="B566" t="str">
            <v>VAR_fin</v>
          </cell>
          <cell r="C566" t="str">
            <v>SCOM_LTH_CHPWOD_ON</v>
          </cell>
          <cell r="G566">
            <v>7.0238559412890101E-3</v>
          </cell>
          <cell r="H566">
            <v>5.2565799084279647E-3</v>
          </cell>
          <cell r="I566">
            <v>4.3397156407063943E-3</v>
          </cell>
          <cell r="J566">
            <v>5.5545371739436364E-3</v>
          </cell>
          <cell r="K566">
            <v>1.0929402567538852E-2</v>
          </cell>
          <cell r="L566">
            <v>1.081178554129638E-2</v>
          </cell>
          <cell r="M566">
            <v>1.6193642754315347E-2</v>
          </cell>
          <cell r="N566">
            <v>1.5437773089873442E-2</v>
          </cell>
          <cell r="O566">
            <v>3.384043859153351E-2</v>
          </cell>
        </row>
        <row r="567">
          <cell r="A567" t="str">
            <v>SCOM-SHLTHCHPWOD</v>
          </cell>
          <cell r="B567" t="str">
            <v>VAR_fin</v>
          </cell>
          <cell r="C567" t="str">
            <v>SCOMLTHCHPC</v>
          </cell>
          <cell r="G567">
            <v>6.9536173818761154E-3</v>
          </cell>
          <cell r="H567">
            <v>5.204014109343685E-3</v>
          </cell>
          <cell r="I567">
            <v>4.2963184842993276E-3</v>
          </cell>
          <cell r="J567">
            <v>5.4989918022042015E-3</v>
          </cell>
          <cell r="K567">
            <v>1.0820108541863464E-2</v>
          </cell>
          <cell r="L567">
            <v>1.0703667685883409E-2</v>
          </cell>
          <cell r="M567">
            <v>1.6031706326772199E-2</v>
          </cell>
          <cell r="N567">
            <v>1.5283395358974699E-2</v>
          </cell>
          <cell r="O567">
            <v>3.3502034205618147E-2</v>
          </cell>
        </row>
        <row r="568">
          <cell r="A568" t="str">
            <v>SCOM-SHLTHCHPWOD</v>
          </cell>
          <cell r="B568" t="str">
            <v>VAR_ncap</v>
          </cell>
          <cell r="C568" t="str">
            <v>-</v>
          </cell>
          <cell r="G568">
            <v>5.59442457173534E-4</v>
          </cell>
          <cell r="H568">
            <v>3.9886578603135501E-4</v>
          </cell>
          <cell r="I568">
            <v>3.3496342369750598E-4</v>
          </cell>
          <cell r="J568">
            <v>3.3238973399504198E-4</v>
          </cell>
          <cell r="K568">
            <v>7.2105249730896703E-4</v>
          </cell>
          <cell r="L568">
            <v>5.4635683467029101E-4</v>
          </cell>
          <cell r="M568">
            <v>9.3927708852622799E-4</v>
          </cell>
          <cell r="N568">
            <v>7.7317117998499199E-4</v>
          </cell>
          <cell r="O568">
            <v>2.16128166951724E-3</v>
          </cell>
        </row>
        <row r="569">
          <cell r="A569" t="str">
            <v>SCOM-SHLTHCHPWOD</v>
          </cell>
          <cell r="B569" t="str">
            <v>VAR_cap</v>
          </cell>
          <cell r="C569" t="str">
            <v>-</v>
          </cell>
          <cell r="G569">
            <v>5.59442457173534E-4</v>
          </cell>
          <cell r="H569">
            <v>5.55428314259106E-4</v>
          </cell>
          <cell r="I569">
            <v>4.7079084277808908E-4</v>
          </cell>
          <cell r="J569">
            <v>5.1102794176692708E-4</v>
          </cell>
          <cell r="K569">
            <v>9.5445729490939001E-4</v>
          </cell>
          <cell r="L569">
            <v>8.7360807536398903E-4</v>
          </cell>
          <cell r="M569">
            <v>1.345227296092866E-3</v>
          </cell>
          <cell r="N569">
            <v>1.2317217829761438E-3</v>
          </cell>
          <cell r="O569">
            <v>2.7138074161325897E-3</v>
          </cell>
        </row>
        <row r="570">
          <cell r="A570" t="str">
            <v>SCOM-SHSTG-NGAHP</v>
          </cell>
          <cell r="B570" t="str">
            <v>VAR_fout</v>
          </cell>
          <cell r="C570" t="str">
            <v>SCOM-SHANGAH</v>
          </cell>
          <cell r="D570">
            <v>3.6879711975719396E-6</v>
          </cell>
          <cell r="E570">
            <v>3.8678752401015938E-6</v>
          </cell>
          <cell r="F570">
            <v>3.1089340658346652E-3</v>
          </cell>
          <cell r="G570">
            <v>2.9083307537721313E-3</v>
          </cell>
          <cell r="H570">
            <v>6.8894795529977895E-3</v>
          </cell>
          <cell r="I570">
            <v>9.4878108204772774E-3</v>
          </cell>
          <cell r="J570">
            <v>1.4119059460611701E-2</v>
          </cell>
          <cell r="K570">
            <v>2.277936081751562E-2</v>
          </cell>
          <cell r="L570">
            <v>1.8586313642219465E-2</v>
          </cell>
          <cell r="M570">
            <v>3.5814155970069927E-2</v>
          </cell>
          <cell r="N570">
            <v>2.4624444225353422E-2</v>
          </cell>
          <cell r="O570">
            <v>6.2511428603844052E-2</v>
          </cell>
        </row>
        <row r="571">
          <cell r="A571" t="str">
            <v>SCOM-SHSTG-NGAHP</v>
          </cell>
          <cell r="B571" t="str">
            <v>VAR_fin</v>
          </cell>
          <cell r="C571" t="str">
            <v>SCOM-SHANGAH</v>
          </cell>
          <cell r="D571">
            <v>3.6879711975719396E-6</v>
          </cell>
          <cell r="E571">
            <v>3.8678752401015938E-6</v>
          </cell>
          <cell r="F571">
            <v>4.0115548140702674E-3</v>
          </cell>
          <cell r="G571">
            <v>3.6354408549017386E-3</v>
          </cell>
          <cell r="H571">
            <v>8.3509903539282313E-3</v>
          </cell>
          <cell r="I571">
            <v>1.1162425898330365E-2</v>
          </cell>
          <cell r="J571">
            <v>1.6136362357250099E-2</v>
          </cell>
          <cell r="K571">
            <v>2.5310619856531234E-2</v>
          </cell>
          <cell r="L571">
            <v>2.0651837377952901E-2</v>
          </cell>
          <cell r="M571">
            <v>3.9793998924505351E-2</v>
          </cell>
          <cell r="N571">
            <v>2.7360884432051907E-2</v>
          </cell>
          <cell r="O571">
            <v>6.9458603610605532E-2</v>
          </cell>
        </row>
        <row r="572">
          <cell r="A572" t="str">
            <v>SCOM-SHSTG-NGAHP</v>
          </cell>
          <cell r="B572" t="str">
            <v>VAR_ncap</v>
          </cell>
          <cell r="C572" t="str">
            <v>-</v>
          </cell>
          <cell r="D572">
            <v>1.16625625579408E-3</v>
          </cell>
          <cell r="E572">
            <v>9.7543418614680196E-6</v>
          </cell>
          <cell r="F572">
            <v>4.79432601445168E-5</v>
          </cell>
          <cell r="G572">
            <v>2.8946560717060799E-5</v>
          </cell>
          <cell r="H572">
            <v>1.9952749956248401E-4</v>
          </cell>
          <cell r="I572">
            <v>4.5911351802177498E-4</v>
          </cell>
          <cell r="J572">
            <v>1.4475377345061301E-4</v>
          </cell>
          <cell r="K572">
            <v>2.77390397298245E-4</v>
          </cell>
          <cell r="L572">
            <v>5.75519050740372E-4</v>
          </cell>
          <cell r="M572">
            <v>5.08849665500021E-4</v>
          </cell>
          <cell r="N572">
            <v>3.5048301894978999E-4</v>
          </cell>
          <cell r="O572">
            <v>2.7181045375405401E-3</v>
          </cell>
        </row>
        <row r="573">
          <cell r="A573" t="str">
            <v>SCOM-SHSTG-NGAHP</v>
          </cell>
          <cell r="B573" t="str">
            <v>VAR_cap</v>
          </cell>
          <cell r="C573" t="str">
            <v>-</v>
          </cell>
          <cell r="D573">
            <v>1.16625625579408E-3</v>
          </cell>
          <cell r="E573">
            <v>1.7219159485469928E-5</v>
          </cell>
          <cell r="F573">
            <v>6.0157515004589891E-5</v>
          </cell>
          <cell r="G573">
            <v>6.1229437946290011E-5</v>
          </cell>
          <cell r="H573">
            <v>2.36731074799918E-4</v>
          </cell>
          <cell r="I573">
            <v>6.4824736150322006E-4</v>
          </cell>
          <cell r="J573">
            <v>6.6431601204833507E-4</v>
          </cell>
          <cell r="K573">
            <v>4.9158320298706712E-4</v>
          </cell>
          <cell r="L573">
            <v>8.4246344691428791E-4</v>
          </cell>
          <cell r="M573">
            <v>1.107010296254884E-3</v>
          </cell>
          <cell r="N573">
            <v>8.738496766721351E-4</v>
          </cell>
          <cell r="O573">
            <v>3.208343173756322E-3</v>
          </cell>
        </row>
        <row r="574">
          <cell r="A574" t="str">
            <v>ITOT-SWHCONBR2</v>
          </cell>
          <cell r="B574" t="str">
            <v>VAR_fout</v>
          </cell>
          <cell r="C574" t="str">
            <v>ITOT-ELS</v>
          </cell>
          <cell r="G574">
            <v>2.7278263055543068E-4</v>
          </cell>
          <cell r="H574">
            <v>3.6444445598352972E-3</v>
          </cell>
          <cell r="I574">
            <v>3.8137477468670354E-3</v>
          </cell>
          <cell r="J574">
            <v>3.5992769163013263E-3</v>
          </cell>
          <cell r="K574">
            <v>3.7874139810934286E-3</v>
          </cell>
          <cell r="L574">
            <v>3.917096334395514E-3</v>
          </cell>
          <cell r="M574">
            <v>4.6486177465574104E-3</v>
          </cell>
          <cell r="N574">
            <v>4.3786889520406099E-3</v>
          </cell>
          <cell r="O574">
            <v>8.5245992302800076E-3</v>
          </cell>
        </row>
        <row r="575">
          <cell r="A575" t="str">
            <v>ITOT-SWHCONBR2</v>
          </cell>
          <cell r="B575" t="str">
            <v>VAR_fout</v>
          </cell>
          <cell r="C575" t="str">
            <v>ITOT-SWHC</v>
          </cell>
          <cell r="G575">
            <v>4.2166974405495079E-4</v>
          </cell>
          <cell r="H575">
            <v>5.6336138471834614E-3</v>
          </cell>
          <cell r="I575">
            <v>5.8953241745529151E-3</v>
          </cell>
          <cell r="J575">
            <v>5.5637933140734357E-3</v>
          </cell>
          <cell r="K575">
            <v>5.8546172121955557E-3</v>
          </cell>
          <cell r="L575">
            <v>6.0550813129119094E-3</v>
          </cell>
          <cell r="M575">
            <v>7.1858734238646593E-3</v>
          </cell>
          <cell r="N575">
            <v>6.7686151641829437E-3</v>
          </cell>
          <cell r="O575">
            <v>1.317739904584124E-2</v>
          </cell>
        </row>
        <row r="576">
          <cell r="A576" t="str">
            <v>ITOT-SWHCONBR2</v>
          </cell>
          <cell r="B576" t="str">
            <v>VAR_fin</v>
          </cell>
          <cell r="C576" t="str">
            <v>CON</v>
          </cell>
          <cell r="G576">
            <v>6.9445237461038083E-4</v>
          </cell>
          <cell r="H576">
            <v>9.2780584070187612E-3</v>
          </cell>
          <cell r="I576">
            <v>9.70907192141994E-3</v>
          </cell>
          <cell r="J576">
            <v>9.1630702303747615E-3</v>
          </cell>
          <cell r="K576">
            <v>9.6420311932889826E-3</v>
          </cell>
          <cell r="L576">
            <v>9.9721776473074234E-3</v>
          </cell>
          <cell r="M576">
            <v>1.1834491170422066E-2</v>
          </cell>
          <cell r="N576">
            <v>1.1147304116223552E-2</v>
          </cell>
          <cell r="O576">
            <v>2.1701998276121282E-2</v>
          </cell>
        </row>
        <row r="577">
          <cell r="A577" t="str">
            <v>ITOT-SWHCONBR2</v>
          </cell>
          <cell r="B577" t="str">
            <v>VAR_ncap</v>
          </cell>
          <cell r="C577" t="str">
            <v>-</v>
          </cell>
          <cell r="G577">
            <v>3.7726503784984701E-5</v>
          </cell>
          <cell r="H577">
            <v>4.67032718501846E-4</v>
          </cell>
          <cell r="I577">
            <v>3.0634239410602303E-5</v>
          </cell>
          <cell r="J577">
            <v>8.3496093753406498E-7</v>
          </cell>
          <cell r="K577">
            <v>4.9309446931982001E-4</v>
          </cell>
          <cell r="L577">
            <v>4.4011121724283501E-5</v>
          </cell>
          <cell r="M577">
            <v>1.06759395511444E-4</v>
          </cell>
          <cell r="N577">
            <v>3.82319199333431E-4</v>
          </cell>
          <cell r="O577">
            <v>6.9167755814660101E-4</v>
          </cell>
        </row>
        <row r="578">
          <cell r="A578" t="str">
            <v>ITOT-SWHCONBR2</v>
          </cell>
          <cell r="B578" t="str">
            <v>VAR_cap</v>
          </cell>
          <cell r="C578" t="str">
            <v>-</v>
          </cell>
          <cell r="G578">
            <v>3.7726503784984701E-5</v>
          </cell>
          <cell r="H578">
            <v>5.0475922228683003E-4</v>
          </cell>
          <cell r="I578">
            <v>5.2821611283670198E-4</v>
          </cell>
          <cell r="J578">
            <v>4.9850191884998204E-4</v>
          </cell>
          <cell r="K578">
            <v>5.2456366966795696E-4</v>
          </cell>
          <cell r="L578">
            <v>5.4253699928331802E-4</v>
          </cell>
          <cell r="M578">
            <v>6.4386498655554804E-4</v>
          </cell>
          <cell r="N578">
            <v>6.0647542921047801E-4</v>
          </cell>
          <cell r="O578">
            <v>1.18075615299148E-3</v>
          </cell>
        </row>
        <row r="579">
          <cell r="A579" t="str">
            <v>RHES-SHCONBR1</v>
          </cell>
          <cell r="B579" t="str">
            <v>VAR_fout</v>
          </cell>
          <cell r="C579" t="str">
            <v>RHES-SHCON</v>
          </cell>
          <cell r="D579">
            <v>0.56341208084493966</v>
          </cell>
          <cell r="E579">
            <v>1.1276220080208437</v>
          </cell>
          <cell r="F579">
            <v>1.1274192658373292</v>
          </cell>
          <cell r="G579">
            <v>1.1275303487619726</v>
          </cell>
          <cell r="H579">
            <v>1.1275222378293515</v>
          </cell>
          <cell r="I579">
            <v>1.1275540630068992</v>
          </cell>
          <cell r="J579">
            <v>1.1274746471893182</v>
          </cell>
          <cell r="K579">
            <v>2.2128091159930792</v>
          </cell>
          <cell r="L579">
            <v>3.5048271453846205</v>
          </cell>
          <cell r="M579">
            <v>3.5043533041885606</v>
          </cell>
          <cell r="N579">
            <v>3.5046975372275724</v>
          </cell>
          <cell r="O579">
            <v>3.5044058734107644</v>
          </cell>
        </row>
        <row r="580">
          <cell r="A580" t="str">
            <v>RHES-SHCONBR1</v>
          </cell>
          <cell r="B580" t="str">
            <v>VAR_fin</v>
          </cell>
          <cell r="C580" t="str">
            <v>CON</v>
          </cell>
          <cell r="D580">
            <v>0.56341208084493966</v>
          </cell>
          <cell r="E580">
            <v>1.1276220080208437</v>
          </cell>
          <cell r="F580">
            <v>1.1274192658373292</v>
          </cell>
          <cell r="G580">
            <v>1.1275303487619726</v>
          </cell>
          <cell r="H580">
            <v>1.1275222378293515</v>
          </cell>
          <cell r="I580">
            <v>1.1275540630068992</v>
          </cell>
          <cell r="J580">
            <v>1.1274746471893182</v>
          </cell>
          <cell r="K580">
            <v>2.2128091159930792</v>
          </cell>
          <cell r="L580">
            <v>3.5048271453846205</v>
          </cell>
          <cell r="M580">
            <v>3.5043533041885606</v>
          </cell>
          <cell r="N580">
            <v>3.5046975372275724</v>
          </cell>
          <cell r="O580">
            <v>3.5044058734107644</v>
          </cell>
        </row>
        <row r="581">
          <cell r="A581" t="str">
            <v>RHES-SHCONBR1</v>
          </cell>
          <cell r="B581" t="str">
            <v>VAR_ncap</v>
          </cell>
          <cell r="C581" t="str">
            <v>-</v>
          </cell>
          <cell r="D581">
            <v>4.5549551963161898E-2</v>
          </cell>
          <cell r="E581">
            <v>4.5549513841108703E-2</v>
          </cell>
          <cell r="F581">
            <v>2.05560889675884E-7</v>
          </cell>
          <cell r="G581">
            <v>5.2862918871088999E-7</v>
          </cell>
          <cell r="H581">
            <v>2.0111642928127299E-7</v>
          </cell>
          <cell r="I581">
            <v>1.50146900304099E-7</v>
          </cell>
          <cell r="J581">
            <v>4.8330243386110001E-8</v>
          </cell>
          <cell r="K581">
            <v>0.132488180423283</v>
          </cell>
          <cell r="L581">
            <v>0.150672488221513</v>
          </cell>
          <cell r="M581">
            <v>2.5652585074048501E-7</v>
          </cell>
          <cell r="N581">
            <v>2.0078566286627399E-7</v>
          </cell>
          <cell r="O581">
            <v>4.7061464934804301E-7</v>
          </cell>
        </row>
        <row r="582">
          <cell r="A582" t="str">
            <v>RHES-SHCONBR1</v>
          </cell>
          <cell r="B582" t="str">
            <v>VAR_cap</v>
          </cell>
          <cell r="C582" t="str">
            <v>-</v>
          </cell>
          <cell r="D582">
            <v>4.5549551963161898E-2</v>
          </cell>
          <cell r="E582">
            <v>9.1099065804270601E-2</v>
          </cell>
          <cell r="F582">
            <v>9.10992713651603E-2</v>
          </cell>
          <cell r="G582">
            <v>9.1099799994349001E-2</v>
          </cell>
          <cell r="H582">
            <v>9.1100001110778303E-2</v>
          </cell>
          <cell r="I582">
            <v>9.1100151257678605E-2</v>
          </cell>
          <cell r="J582">
            <v>9.1100199587921996E-2</v>
          </cell>
          <cell r="K582">
            <v>0.178788589364032</v>
          </cell>
          <cell r="L582">
            <v>0.28316151743479601</v>
          </cell>
          <cell r="M582">
            <v>0.28316132476421901</v>
          </cell>
          <cell r="N582">
            <v>0.28316133655008902</v>
          </cell>
          <cell r="O582">
            <v>0.28316164490120199</v>
          </cell>
        </row>
        <row r="583">
          <cell r="A583" t="str">
            <v>ITOT-SWHCONBR3</v>
          </cell>
          <cell r="B583" t="str">
            <v>VAR_fout</v>
          </cell>
          <cell r="C583" t="str">
            <v>ITOT-ELS</v>
          </cell>
          <cell r="G583">
            <v>2.3473042316435319E-4</v>
          </cell>
          <cell r="H583">
            <v>1.0656910290154614E-3</v>
          </cell>
          <cell r="I583">
            <v>1.2232528891157753E-3</v>
          </cell>
          <cell r="J583">
            <v>1.0377565962639444E-3</v>
          </cell>
          <cell r="K583">
            <v>1.48617331487881E-3</v>
          </cell>
          <cell r="L583">
            <v>1.3506557224593995E-3</v>
          </cell>
          <cell r="M583">
            <v>1.9668602587243509E-3</v>
          </cell>
          <cell r="N583">
            <v>1.5979995552755943E-3</v>
          </cell>
          <cell r="O583">
            <v>3.6285582246314303E-3</v>
          </cell>
        </row>
        <row r="584">
          <cell r="A584" t="str">
            <v>ITOT-SWHCONBR3</v>
          </cell>
          <cell r="B584" t="str">
            <v>VAR_fout</v>
          </cell>
          <cell r="C584" t="str">
            <v>ITOT-SWHC</v>
          </cell>
          <cell r="G584">
            <v>4.6583584022675905E-4</v>
          </cell>
          <cell r="H584">
            <v>2.1149243001020888E-3</v>
          </cell>
          <cell r="I584">
            <v>2.4276147494186177E-3</v>
          </cell>
          <cell r="J584">
            <v>2.0594868336815159E-3</v>
          </cell>
          <cell r="K584">
            <v>2.9493952489252546E-3</v>
          </cell>
          <cell r="L584">
            <v>2.6804528993176696E-3</v>
          </cell>
          <cell r="M584">
            <v>3.9033457567191911E-3</v>
          </cell>
          <cell r="N584">
            <v>3.1713207665142605E-3</v>
          </cell>
          <cell r="O584">
            <v>7.2010796325254296E-3</v>
          </cell>
        </row>
        <row r="585">
          <cell r="A585" t="str">
            <v>ITOT-SWHCONBR3</v>
          </cell>
          <cell r="B585" t="str">
            <v>VAR_fin</v>
          </cell>
          <cell r="C585" t="str">
            <v>CON</v>
          </cell>
          <cell r="G585">
            <v>7.0056626339111243E-4</v>
          </cell>
          <cell r="H585">
            <v>3.1806153291175513E-3</v>
          </cell>
          <cell r="I585">
            <v>3.6508676385343919E-3</v>
          </cell>
          <cell r="J585">
            <v>3.0972434299454594E-3</v>
          </cell>
          <cell r="K585">
            <v>4.4355685638040659E-3</v>
          </cell>
          <cell r="L585">
            <v>4.0311086217770667E-3</v>
          </cell>
          <cell r="M585">
            <v>5.8702060154435416E-3</v>
          </cell>
          <cell r="N585">
            <v>4.7693203217898539E-3</v>
          </cell>
          <cell r="O585">
            <v>1.0829637857156866E-2</v>
          </cell>
        </row>
        <row r="586">
          <cell r="A586" t="str">
            <v>ITOT-SWHCONBR3</v>
          </cell>
          <cell r="B586" t="str">
            <v>VAR_ncap</v>
          </cell>
          <cell r="C586" t="str">
            <v>-</v>
          </cell>
          <cell r="G586">
            <v>3.8079002001514601E-5</v>
          </cell>
          <cell r="H586">
            <v>1.3495340134350999E-4</v>
          </cell>
          <cell r="I586">
            <v>3.2831322396154103E-5</v>
          </cell>
          <cell r="J586">
            <v>7.0142202337089203E-7</v>
          </cell>
          <cell r="K586">
            <v>2.0777516065921501E-4</v>
          </cell>
          <cell r="L586">
            <v>5.8780767083785402E-6</v>
          </cell>
          <cell r="M586">
            <v>1.05715486526524E-4</v>
          </cell>
          <cell r="N586">
            <v>1.12939168044576E-4</v>
          </cell>
          <cell r="O586">
            <v>3.70557865970233E-4</v>
          </cell>
        </row>
        <row r="587">
          <cell r="A587" t="str">
            <v>ITOT-SWHCONBR3</v>
          </cell>
          <cell r="B587" t="str">
            <v>VAR_cap</v>
          </cell>
          <cell r="C587" t="str">
            <v>-</v>
          </cell>
          <cell r="G587">
            <v>3.8079002001514601E-5</v>
          </cell>
          <cell r="H587">
            <v>1.7303240334502499E-4</v>
          </cell>
          <cell r="I587">
            <v>1.9861931520181401E-4</v>
          </cell>
          <cell r="J587">
            <v>1.68486145763035E-4</v>
          </cell>
          <cell r="K587">
            <v>2.4130790507873999E-4</v>
          </cell>
          <cell r="L587">
            <v>2.1930639074851899E-4</v>
          </cell>
          <cell r="M587">
            <v>3.1936872389411798E-4</v>
          </cell>
          <cell r="N587">
            <v>2.5947083655186698E-4</v>
          </cell>
          <cell r="O587">
            <v>5.8921252054133398E-4</v>
          </cell>
        </row>
        <row r="588">
          <cell r="A588" t="str">
            <v>ITOT-ELCSPECADV</v>
          </cell>
          <cell r="B588" t="str">
            <v>VAR_fout</v>
          </cell>
          <cell r="C588" t="str">
            <v>ITOT-ELS</v>
          </cell>
          <cell r="G588">
            <v>9.6754817344381209E-4</v>
          </cell>
          <cell r="H588">
            <v>1.9009500210804475E-3</v>
          </cell>
          <cell r="I588">
            <v>2.196656998618071E-3</v>
          </cell>
          <cell r="J588">
            <v>2.6788713182300072E-3</v>
          </cell>
          <cell r="K588">
            <v>4.4139341295288109E-3</v>
          </cell>
          <cell r="L588">
            <v>3.5338031537375373E-3</v>
          </cell>
          <cell r="M588">
            <v>4.9600571213820333E-3</v>
          </cell>
          <cell r="N588">
            <v>4.8527855386287936E-3</v>
          </cell>
          <cell r="O588">
            <v>9.341257860497644E-3</v>
          </cell>
        </row>
        <row r="589">
          <cell r="A589" t="str">
            <v>ITOT-ELCSPECADV</v>
          </cell>
          <cell r="B589" t="str">
            <v>VAR_fin</v>
          </cell>
          <cell r="C589" t="str">
            <v>ITOT_ELC</v>
          </cell>
          <cell r="G589">
            <v>8.330877427111422E-4</v>
          </cell>
          <cell r="H589">
            <v>1.5959655395144227E-3</v>
          </cell>
          <cell r="I589">
            <v>1.7993671111518545E-3</v>
          </cell>
          <cell r="J589">
            <v>2.0743590247247036E-3</v>
          </cell>
          <cell r="K589">
            <v>3.2406591365788085E-3</v>
          </cell>
          <cell r="L589">
            <v>2.5944772035492651E-3</v>
          </cell>
          <cell r="M589">
            <v>3.641616289836975E-3</v>
          </cell>
          <cell r="N589">
            <v>3.5628587405525441E-3</v>
          </cell>
          <cell r="O589">
            <v>6.8582429516209943E-3</v>
          </cell>
        </row>
        <row r="590">
          <cell r="A590" t="str">
            <v>ITOT-ELCSPECADV</v>
          </cell>
          <cell r="B590" t="str">
            <v>VAR_ncap</v>
          </cell>
          <cell r="C590" t="str">
            <v>-</v>
          </cell>
          <cell r="G590">
            <v>6.1696763475756005E-5</v>
          </cell>
          <cell r="H590">
            <v>5.4170449853878403E-5</v>
          </cell>
          <cell r="I590">
            <v>1.2039173196390301E-5</v>
          </cell>
          <cell r="J590">
            <v>2.08425357701965E-5</v>
          </cell>
          <cell r="K590">
            <v>1.00855227549331E-4</v>
          </cell>
          <cell r="L590">
            <v>9.3684649514472205E-6</v>
          </cell>
          <cell r="M590">
            <v>1.395595824288E-4</v>
          </cell>
          <cell r="N590">
            <v>6.8908379441040399E-6</v>
          </cell>
          <cell r="O590">
            <v>2.7021136001851502E-4</v>
          </cell>
        </row>
        <row r="591">
          <cell r="A591" t="str">
            <v>ITOT-ELCSPECADV</v>
          </cell>
          <cell r="B591" t="str">
            <v>VAR_cap</v>
          </cell>
          <cell r="C591" t="str">
            <v>-</v>
          </cell>
          <cell r="G591">
            <v>6.1696763475756005E-5</v>
          </cell>
          <cell r="H591">
            <v>1.1571894001095127E-4</v>
          </cell>
          <cell r="I591">
            <v>1.2733217218132689E-4</v>
          </cell>
          <cell r="J591">
            <v>1.4740344020434436E-4</v>
          </cell>
          <cell r="K591">
            <v>2.4652740372397869E-4</v>
          </cell>
          <cell r="L591">
            <v>1.9426020814957277E-4</v>
          </cell>
          <cell r="M591">
            <v>2.7900697196295087E-4</v>
          </cell>
          <cell r="N591">
            <v>2.7049699276847903E-4</v>
          </cell>
          <cell r="O591">
            <v>5.2287791760957723E-4</v>
          </cell>
        </row>
        <row r="592">
          <cell r="A592" t="str">
            <v>RHES-SHELCBR</v>
          </cell>
          <cell r="B592" t="str">
            <v>VAR_fout</v>
          </cell>
          <cell r="C592" t="str">
            <v>RHES-SHAELCB</v>
          </cell>
          <cell r="D592">
            <v>4.2799752485826916</v>
          </cell>
          <cell r="E592">
            <v>3.7472474027802432</v>
          </cell>
          <cell r="F592">
            <v>4.1499828477024634</v>
          </cell>
          <cell r="G592">
            <v>2.8195690538956346</v>
          </cell>
          <cell r="H592">
            <v>3.2772939068083531</v>
          </cell>
          <cell r="I592">
            <v>2.5650524730102502</v>
          </cell>
          <cell r="J592">
            <v>1.3157551119432032</v>
          </cell>
          <cell r="K592">
            <v>0.66420959797029555</v>
          </cell>
          <cell r="L592">
            <v>0.27612358140382098</v>
          </cell>
          <cell r="M592">
            <v>0.23782102730501392</v>
          </cell>
          <cell r="N592">
            <v>0.23535525318089642</v>
          </cell>
          <cell r="O592">
            <v>0.19501112789213582</v>
          </cell>
        </row>
        <row r="593">
          <cell r="A593" t="str">
            <v>RHES-SHELCBR</v>
          </cell>
          <cell r="B593" t="str">
            <v>VAR_fin</v>
          </cell>
          <cell r="C593" t="str">
            <v>RHES_ELC</v>
          </cell>
          <cell r="D593">
            <v>4.5052371037712557</v>
          </cell>
          <cell r="E593">
            <v>3.9444709502949911</v>
          </cell>
          <cell r="F593">
            <v>4.3684029975815406</v>
          </cell>
          <cell r="G593">
            <v>2.9679674251533008</v>
          </cell>
          <cell r="H593">
            <v>3.4497830597982677</v>
          </cell>
          <cell r="I593">
            <v>2.7000552347476323</v>
          </cell>
          <cell r="J593">
            <v>1.3850053809928466</v>
          </cell>
          <cell r="K593">
            <v>0.69916799786346862</v>
          </cell>
          <cell r="L593">
            <v>0.29065640147770599</v>
          </cell>
          <cell r="M593">
            <v>0.25033792347896194</v>
          </cell>
          <cell r="N593">
            <v>0.24774237176936481</v>
          </cell>
          <cell r="O593">
            <v>0.20527487146540627</v>
          </cell>
        </row>
        <row r="594">
          <cell r="A594" t="str">
            <v>RHES-SHELCBR</v>
          </cell>
          <cell r="B594" t="str">
            <v>VAR_ncap</v>
          </cell>
          <cell r="C594" t="str">
            <v>-</v>
          </cell>
          <cell r="D594">
            <v>1.5028681875760199E-7</v>
          </cell>
          <cell r="E594">
            <v>2.2430260742350998E-6</v>
          </cell>
          <cell r="F594">
            <v>3.8584176430857798E-6</v>
          </cell>
          <cell r="G594">
            <v>1.68532581151643E-6</v>
          </cell>
          <cell r="H594">
            <v>0.17570397720675701</v>
          </cell>
          <cell r="I594">
            <v>3.3635549673486399E-2</v>
          </cell>
          <cell r="J594">
            <v>1.7483422750267899E-6</v>
          </cell>
          <cell r="K594">
            <v>2.0588348241410901E-2</v>
          </cell>
          <cell r="L594">
            <v>1.13170656966176E-5</v>
          </cell>
          <cell r="M594">
            <v>9.9169366164093397E-4</v>
          </cell>
          <cell r="N594">
            <v>1.62734227910936E-2</v>
          </cell>
          <cell r="O594">
            <v>6.91352618746469E-4</v>
          </cell>
        </row>
        <row r="595">
          <cell r="A595" t="str">
            <v>RHES-SHELCBR</v>
          </cell>
          <cell r="B595" t="str">
            <v>VAR_cap</v>
          </cell>
          <cell r="C595" t="str">
            <v>-</v>
          </cell>
          <cell r="D595">
            <v>0.34576945016315175</v>
          </cell>
          <cell r="E595">
            <v>0.34577105269510605</v>
          </cell>
          <cell r="F595">
            <v>0.34577385733429145</v>
          </cell>
          <cell r="G595">
            <v>0.34577311788978105</v>
          </cell>
          <cell r="H595">
            <v>0.26537775263610403</v>
          </cell>
          <cell r="I595">
            <v>0.20934054975627259</v>
          </cell>
          <cell r="J595">
            <v>0.19471738289493221</v>
          </cell>
          <cell r="K595">
            <v>5.4223788167407222E-2</v>
          </cell>
          <cell r="L595">
            <v>2.5767082748797705E-2</v>
          </cell>
          <cell r="M595">
            <v>2.1582732237431176E-2</v>
          </cell>
          <cell r="N595">
            <v>2.0915245326453429E-2</v>
          </cell>
          <cell r="O595">
            <v>1.7954077129213816E-2</v>
          </cell>
        </row>
        <row r="596">
          <cell r="A596" t="str">
            <v>RHSA-WHELCBR</v>
          </cell>
          <cell r="B596" t="str">
            <v>VAR_fout</v>
          </cell>
          <cell r="C596" t="str">
            <v>RHSA-WHAELCB</v>
          </cell>
          <cell r="D596">
            <v>6.6446943461681052</v>
          </cell>
          <cell r="E596">
            <v>6.9687085976860264</v>
          </cell>
          <cell r="F596">
            <v>6.9160942332210729</v>
          </cell>
          <cell r="G596">
            <v>5.1393318615835266</v>
          </cell>
          <cell r="H596">
            <v>4.1005480045130263</v>
          </cell>
          <cell r="I596">
            <v>3.5889831571513184</v>
          </cell>
          <cell r="J596">
            <v>2.9914987721424424</v>
          </cell>
          <cell r="K596">
            <v>1.902762811226975</v>
          </cell>
          <cell r="L596">
            <v>0.52289619360057571</v>
          </cell>
          <cell r="M596">
            <v>0.51358213235110572</v>
          </cell>
          <cell r="N596">
            <v>0.4318362577089559</v>
          </cell>
          <cell r="O596">
            <v>0.35312443517928516</v>
          </cell>
        </row>
        <row r="597">
          <cell r="A597" t="str">
            <v>RHSA-WHELCBR</v>
          </cell>
          <cell r="B597" t="str">
            <v>VAR_fin</v>
          </cell>
          <cell r="C597" t="str">
            <v>RHSA_ELC</v>
          </cell>
          <cell r="D597">
            <v>8.4110055014786109</v>
          </cell>
          <cell r="E597">
            <v>8.7988744920278119</v>
          </cell>
          <cell r="F597">
            <v>8.6994896015359391</v>
          </cell>
          <cell r="G597">
            <v>6.4241648269794158</v>
          </cell>
          <cell r="H597">
            <v>5.0938484528112156</v>
          </cell>
          <cell r="I597">
            <v>4.4308434038905178</v>
          </cell>
          <cell r="J597">
            <v>3.6705506406655757</v>
          </cell>
          <cell r="K597">
            <v>2.3204424527158247</v>
          </cell>
          <cell r="L597">
            <v>0.63767828487875067</v>
          </cell>
          <cell r="M597">
            <v>0.6263196735989095</v>
          </cell>
          <cell r="N597">
            <v>0.52662958257189718</v>
          </cell>
          <cell r="O597">
            <v>0.43063955509668889</v>
          </cell>
        </row>
        <row r="598">
          <cell r="A598" t="str">
            <v>RHSA-WHELCBR</v>
          </cell>
          <cell r="B598" t="str">
            <v>VAR_ncap</v>
          </cell>
          <cell r="C598" t="str">
            <v>-</v>
          </cell>
          <cell r="D598">
            <v>6.6186617230969302E-6</v>
          </cell>
          <cell r="E598">
            <v>3.5310000060918702E-2</v>
          </cell>
          <cell r="F598">
            <v>6.7795136529052097E-6</v>
          </cell>
          <cell r="G598">
            <v>4.2208651057639801E-6</v>
          </cell>
          <cell r="H598">
            <v>0.15024044224608901</v>
          </cell>
          <cell r="I598">
            <v>9.8359483501490402E-2</v>
          </cell>
          <cell r="J598">
            <v>5.7526186346604996E-6</v>
          </cell>
          <cell r="K598">
            <v>3.1898982321067401E-2</v>
          </cell>
          <cell r="L598">
            <v>2.14609013824621E-5</v>
          </cell>
          <cell r="M598">
            <v>8.9259087243418102E-3</v>
          </cell>
          <cell r="N598">
            <v>1.91969475026143E-2</v>
          </cell>
          <cell r="O598">
            <v>5.3540077741481102E-4</v>
          </cell>
        </row>
        <row r="599">
          <cell r="A599" t="str">
            <v>RHSA-WHELCBR</v>
          </cell>
          <cell r="B599" t="str">
            <v>VAR_cap</v>
          </cell>
          <cell r="C599" t="str">
            <v>-</v>
          </cell>
          <cell r="D599">
            <v>0.43757520743540007</v>
          </cell>
          <cell r="E599">
            <v>0.47288493007964849</v>
          </cell>
          <cell r="F599">
            <v>0.47289027939844702</v>
          </cell>
          <cell r="G599">
            <v>0.47289081760775187</v>
          </cell>
          <cell r="H599">
            <v>0.28181546008802028</v>
          </cell>
          <cell r="I599">
            <v>0.24860271181273294</v>
          </cell>
          <cell r="J599">
            <v>0.24860188828807767</v>
          </cell>
          <cell r="K599">
            <v>0.13026147077599576</v>
          </cell>
          <cell r="L599">
            <v>4.7033793672257462E-2</v>
          </cell>
          <cell r="M599">
            <v>4.0842487482402483E-2</v>
          </cell>
          <cell r="N599">
            <v>3.3782316810537387E-2</v>
          </cell>
          <cell r="O599">
            <v>2.8653967405621282E-2</v>
          </cell>
        </row>
        <row r="600">
          <cell r="A600" t="str">
            <v>ITOT-SWHLTHDH</v>
          </cell>
          <cell r="B600" t="str">
            <v>VAR_fout</v>
          </cell>
          <cell r="C600" t="str">
            <v>ITOT-SWH</v>
          </cell>
          <cell r="D600">
            <v>6.582272165428197</v>
          </cell>
          <cell r="E600">
            <v>7.0678484469436738</v>
          </cell>
          <cell r="F600">
            <v>6.8712550076683447</v>
          </cell>
          <cell r="G600">
            <v>7.2980460769640532</v>
          </cell>
          <cell r="H600">
            <v>7.1432924805068438</v>
          </cell>
          <cell r="I600">
            <v>7.6205485480287027</v>
          </cell>
          <cell r="J600">
            <v>8.4119468974628333</v>
          </cell>
          <cell r="K600">
            <v>8.5534356466272889</v>
          </cell>
          <cell r="L600">
            <v>8.6877871184068809</v>
          </cell>
          <cell r="M600">
            <v>8.9160718502690681</v>
          </cell>
          <cell r="N600">
            <v>8.5906852935782787</v>
          </cell>
          <cell r="O600">
            <v>8.5155063749232163</v>
          </cell>
        </row>
        <row r="601">
          <cell r="A601" t="str">
            <v>ITOT-SWHLTHDH</v>
          </cell>
          <cell r="B601" t="str">
            <v>VAR_fin</v>
          </cell>
          <cell r="C601" t="str">
            <v>ITOT_LTH_DH</v>
          </cell>
          <cell r="D601">
            <v>7.1200012735687164</v>
          </cell>
          <cell r="E601">
            <v>7.6289059265020045</v>
          </cell>
          <cell r="F601">
            <v>7.3930051313067331</v>
          </cell>
          <cell r="G601">
            <v>7.8106030694238706</v>
          </cell>
          <cell r="H601">
            <v>7.6046917483936598</v>
          </cell>
          <cell r="I601">
            <v>8.0702445240465863</v>
          </cell>
          <cell r="J601">
            <v>8.8814314422891183</v>
          </cell>
          <cell r="K601">
            <v>9.0036164701339878</v>
          </cell>
          <cell r="L601">
            <v>9.1450390720072541</v>
          </cell>
          <cell r="M601">
            <v>9.3853387897569132</v>
          </cell>
          <cell r="N601">
            <v>9.0428266248192486</v>
          </cell>
          <cell r="O601">
            <v>8.9636909209717981</v>
          </cell>
        </row>
        <row r="602">
          <cell r="A602" t="str">
            <v>ITOT-SWHLTHDH</v>
          </cell>
          <cell r="B602" t="str">
            <v>VAR_fin</v>
          </cell>
          <cell r="C602" t="str">
            <v>ITOTLTHDHC</v>
          </cell>
          <cell r="D602">
            <v>6.582272165428197</v>
          </cell>
          <cell r="E602">
            <v>7.0678484469436738</v>
          </cell>
          <cell r="F602">
            <v>6.8712550076683447</v>
          </cell>
          <cell r="G602">
            <v>7.2980460769640532</v>
          </cell>
          <cell r="H602">
            <v>7.1432924805068438</v>
          </cell>
          <cell r="I602">
            <v>7.6205485480287027</v>
          </cell>
          <cell r="J602">
            <v>8.4119468974628333</v>
          </cell>
          <cell r="K602">
            <v>8.5534356466272889</v>
          </cell>
          <cell r="L602">
            <v>8.6877871184068809</v>
          </cell>
          <cell r="M602">
            <v>8.9160718502690681</v>
          </cell>
          <cell r="N602">
            <v>8.5906852935782787</v>
          </cell>
          <cell r="O602">
            <v>8.5155063749232163</v>
          </cell>
        </row>
        <row r="603">
          <cell r="A603" t="str">
            <v>ITOT-SWHLTHDH</v>
          </cell>
          <cell r="B603" t="str">
            <v>VAR_ncap</v>
          </cell>
          <cell r="C603" t="str">
            <v>-</v>
          </cell>
          <cell r="E603">
            <v>2.11554296431831E-2</v>
          </cell>
          <cell r="F603">
            <v>4.6485711466367201E-2</v>
          </cell>
          <cell r="G603">
            <v>9.2908663576087097E-2</v>
          </cell>
          <cell r="H603">
            <v>0.49299223905326101</v>
          </cell>
          <cell r="I603">
            <v>0.25192195200108602</v>
          </cell>
          <cell r="J603">
            <v>0.10488228905083199</v>
          </cell>
          <cell r="K603">
            <v>0.46507622274090499</v>
          </cell>
          <cell r="L603">
            <v>0.241412925254643</v>
          </cell>
          <cell r="M603">
            <v>0.14898534548813999</v>
          </cell>
          <cell r="N603">
            <v>0.45273692979673602</v>
          </cell>
          <cell r="O603">
            <v>0.24391055256946501</v>
          </cell>
        </row>
        <row r="604">
          <cell r="A604" t="str">
            <v>ITOT-SWHLTHDH</v>
          </cell>
          <cell r="B604" t="str">
            <v>VAR_cap</v>
          </cell>
          <cell r="C604" t="str">
            <v>-</v>
          </cell>
          <cell r="D604">
            <v>0.79547229253225304</v>
          </cell>
          <cell r="E604">
            <v>0.56600208706999011</v>
          </cell>
          <cell r="F604">
            <v>0.59809705341463837</v>
          </cell>
          <cell r="G604">
            <v>0.66666596584794013</v>
          </cell>
          <cell r="H604">
            <v>0.74015688715257</v>
          </cell>
          <cell r="I604">
            <v>0.79502306492086749</v>
          </cell>
          <cell r="J604">
            <v>0.78432290372830082</v>
          </cell>
          <cell r="K604">
            <v>0.78225447639921564</v>
          </cell>
          <cell r="L604">
            <v>0.7954322242897458</v>
          </cell>
          <cell r="M604">
            <v>0.79539492420181124</v>
          </cell>
          <cell r="N604">
            <v>0.7954103385050274</v>
          </cell>
          <cell r="O604">
            <v>0.79534871495680914</v>
          </cell>
        </row>
        <row r="605">
          <cell r="A605" t="str">
            <v>RHES-SHCONBR2</v>
          </cell>
          <cell r="B605" t="str">
            <v>VAR_fout</v>
          </cell>
          <cell r="C605" t="str">
            <v>RHES-SHCON</v>
          </cell>
          <cell r="D605">
            <v>0.41004298596339622</v>
          </cell>
          <cell r="E605">
            <v>0.82064250974294872</v>
          </cell>
          <cell r="F605">
            <v>0.82047235945799812</v>
          </cell>
          <cell r="G605">
            <v>0.82056255108896048</v>
          </cell>
          <cell r="H605">
            <v>0.82055640046086997</v>
          </cell>
          <cell r="I605">
            <v>0.82058350346361864</v>
          </cell>
          <cell r="J605">
            <v>0.82051766667375459</v>
          </cell>
          <cell r="K605">
            <v>0.41782345339449323</v>
          </cell>
          <cell r="L605">
            <v>3.9344267968595643E-2</v>
          </cell>
          <cell r="M605">
            <v>3.9340700861917273E-2</v>
          </cell>
          <cell r="N605">
            <v>3.9341662749088201E-2</v>
          </cell>
          <cell r="O605">
            <v>3.9345026560480591E-2</v>
          </cell>
        </row>
        <row r="606">
          <cell r="A606" t="str">
            <v>RHES-SHCONBR2</v>
          </cell>
          <cell r="B606" t="str">
            <v>VAR_fin</v>
          </cell>
          <cell r="C606" t="str">
            <v>CON</v>
          </cell>
          <cell r="D606">
            <v>0.41004298596339622</v>
          </cell>
          <cell r="E606">
            <v>0.82064250974294872</v>
          </cell>
          <cell r="F606">
            <v>0.82047235945799812</v>
          </cell>
          <cell r="G606">
            <v>0.82056255108896048</v>
          </cell>
          <cell r="H606">
            <v>0.82055640046086997</v>
          </cell>
          <cell r="I606">
            <v>0.82058350346361864</v>
          </cell>
          <cell r="J606">
            <v>0.82051766667375459</v>
          </cell>
          <cell r="K606">
            <v>0.41782345339449323</v>
          </cell>
          <cell r="L606">
            <v>3.9344267968595643E-2</v>
          </cell>
          <cell r="M606">
            <v>3.9340700861917273E-2</v>
          </cell>
          <cell r="N606">
            <v>3.9341662749088201E-2</v>
          </cell>
          <cell r="O606">
            <v>3.9345026560480591E-2</v>
          </cell>
        </row>
        <row r="607">
          <cell r="A607" t="str">
            <v>RHES-SHCONBR2</v>
          </cell>
          <cell r="B607" t="str">
            <v>VAR_ncap</v>
          </cell>
          <cell r="C607" t="str">
            <v>-</v>
          </cell>
          <cell r="D607">
            <v>3.31494333836466E-2</v>
          </cell>
          <cell r="E607">
            <v>3.3149414320998001E-2</v>
          </cell>
          <cell r="F607">
            <v>1.9662438693103799E-7</v>
          </cell>
          <cell r="G607">
            <v>4.8803313987987005E-7</v>
          </cell>
          <cell r="H607">
            <v>1.97113559309825E-7</v>
          </cell>
          <cell r="I607">
            <v>1.4744542429086101E-7</v>
          </cell>
          <cell r="J607">
            <v>4.7731913300497202E-8</v>
          </cell>
          <cell r="K607">
            <v>6.7529486571848903E-5</v>
          </cell>
          <cell r="L607">
            <v>3.11160322057938E-3</v>
          </cell>
          <cell r="M607">
            <v>2.6010951768256002E-7</v>
          </cell>
          <cell r="N607">
            <v>2.0439325276557899E-7</v>
          </cell>
          <cell r="O607">
            <v>4.9067936644323702E-7</v>
          </cell>
        </row>
        <row r="608">
          <cell r="A608" t="str">
            <v>RHES-SHCONBR2</v>
          </cell>
          <cell r="B608" t="str">
            <v>VAR_cap</v>
          </cell>
          <cell r="C608" t="str">
            <v>-</v>
          </cell>
          <cell r="D608">
            <v>3.31494333836466E-2</v>
          </cell>
          <cell r="E608">
            <v>6.6298847704644503E-2</v>
          </cell>
          <cell r="F608">
            <v>6.6299044329031498E-2</v>
          </cell>
          <cell r="G608">
            <v>6.6299532362171398E-2</v>
          </cell>
          <cell r="H608">
            <v>6.6299729475730707E-2</v>
          </cell>
          <cell r="I608">
            <v>6.6299876921154993E-2</v>
          </cell>
          <cell r="J608">
            <v>6.6299924653068207E-2</v>
          </cell>
          <cell r="K608">
            <v>3.3763669026021098E-2</v>
          </cell>
          <cell r="L608">
            <v>3.17994177770967E-3</v>
          </cell>
          <cell r="M608">
            <v>3.17978510756582E-3</v>
          </cell>
          <cell r="N608">
            <v>3.1798042178152802E-3</v>
          </cell>
          <cell r="O608">
            <v>3.1801356212014199E-3</v>
          </cell>
        </row>
        <row r="609">
          <cell r="A609" t="str">
            <v>ITOT-SWHCONBR4</v>
          </cell>
          <cell r="B609" t="str">
            <v>VAR_fout</v>
          </cell>
          <cell r="C609" t="str">
            <v>ITOT-ELS</v>
          </cell>
          <cell r="H609">
            <v>4.1874898923796914E-4</v>
          </cell>
          <cell r="I609">
            <v>5.3807327444764497E-4</v>
          </cell>
          <cell r="J609">
            <v>5.384811907564156E-4</v>
          </cell>
          <cell r="K609">
            <v>8.2212393463639271E-4</v>
          </cell>
          <cell r="L609">
            <v>7.2858264952566586E-4</v>
          </cell>
          <cell r="M609">
            <v>1.2681605640671452E-3</v>
          </cell>
          <cell r="N609">
            <v>8.7972156142387427E-4</v>
          </cell>
          <cell r="O609">
            <v>2.0993458864388154E-3</v>
          </cell>
        </row>
        <row r="610">
          <cell r="A610" t="str">
            <v>ITOT-SWHCONBR4</v>
          </cell>
          <cell r="B610" t="str">
            <v>VAR_fout</v>
          </cell>
          <cell r="C610" t="str">
            <v>ITOT-SWHC</v>
          </cell>
          <cell r="H610">
            <v>4.5001021071505946E-3</v>
          </cell>
          <cell r="I610">
            <v>5.7824251242961913E-3</v>
          </cell>
          <cell r="J610">
            <v>5.7868088125863542E-3</v>
          </cell>
          <cell r="K610">
            <v>8.8349864612896137E-3</v>
          </cell>
          <cell r="L610">
            <v>7.8297414456577428E-3</v>
          </cell>
          <cell r="M610">
            <v>1.3628336242552023E-2</v>
          </cell>
          <cell r="N610">
            <v>9.4539615712830611E-3</v>
          </cell>
          <cell r="O610">
            <v>2.2560701255406473E-2</v>
          </cell>
        </row>
        <row r="611">
          <cell r="A611" t="str">
            <v>ITOT-SWHCONBR4</v>
          </cell>
          <cell r="B611" t="str">
            <v>VAR_fin</v>
          </cell>
          <cell r="C611" t="str">
            <v>CON</v>
          </cell>
          <cell r="H611">
            <v>4.9188510963885665E-3</v>
          </cell>
          <cell r="I611">
            <v>6.3204983987438313E-3</v>
          </cell>
          <cell r="J611">
            <v>6.3252900033427687E-3</v>
          </cell>
          <cell r="K611">
            <v>9.6571103959260073E-3</v>
          </cell>
          <cell r="L611">
            <v>8.5583240951834037E-3</v>
          </cell>
          <cell r="M611">
            <v>1.4896496806619162E-2</v>
          </cell>
          <cell r="N611">
            <v>1.0333683132706934E-2</v>
          </cell>
          <cell r="O611">
            <v>2.4660047141845304E-2</v>
          </cell>
        </row>
        <row r="612">
          <cell r="A612" t="str">
            <v>ITOT-SWHCONBR4</v>
          </cell>
          <cell r="B612" t="str">
            <v>VAR_ncap</v>
          </cell>
          <cell r="C612" t="str">
            <v>-</v>
          </cell>
          <cell r="H612">
            <v>2.6758594698160802E-4</v>
          </cell>
          <cell r="I612">
            <v>7.6278651753663995E-5</v>
          </cell>
          <cell r="J612">
            <v>2.7809057882892799E-7</v>
          </cell>
          <cell r="K612">
            <v>4.4885512727968599E-4</v>
          </cell>
          <cell r="L612">
            <v>4.80865501500215E-6</v>
          </cell>
          <cell r="M612">
            <v>3.56829598459859E-4</v>
          </cell>
          <cell r="N612">
            <v>1.2261010161617101E-4</v>
          </cell>
          <cell r="O612">
            <v>8.6228121708290895E-4</v>
          </cell>
        </row>
        <row r="613">
          <cell r="A613" t="str">
            <v>ITOT-SWHCONBR4</v>
          </cell>
          <cell r="B613" t="str">
            <v>VAR_cap</v>
          </cell>
          <cell r="C613" t="str">
            <v>-</v>
          </cell>
          <cell r="H613">
            <v>2.6758594698160802E-4</v>
          </cell>
          <cell r="I613">
            <v>3.4386459873527201E-4</v>
          </cell>
          <cell r="J613">
            <v>3.44142689314101E-4</v>
          </cell>
          <cell r="K613">
            <v>5.2541186961217897E-4</v>
          </cell>
          <cell r="L613">
            <v>4.6562555304198097E-4</v>
          </cell>
          <cell r="M613">
            <v>8.1049338075454705E-4</v>
          </cell>
          <cell r="N613">
            <v>5.6222602902850495E-4</v>
          </cell>
          <cell r="O613">
            <v>1.34172091715894E-3</v>
          </cell>
        </row>
        <row r="614">
          <cell r="A614" t="str">
            <v>D-ITOT_NKEV_GAS_ELC_CHP</v>
          </cell>
          <cell r="B614" t="str">
            <v>VAR_fout</v>
          </cell>
          <cell r="C614" t="str">
            <v>ITOT_ELC</v>
          </cell>
          <cell r="D614">
            <v>0.66493035392024824</v>
          </cell>
          <cell r="E614">
            <v>8.76059402428951E-2</v>
          </cell>
          <cell r="F614">
            <v>5.5173357124430757E-2</v>
          </cell>
          <cell r="G614">
            <v>0.79861912064921126</v>
          </cell>
          <cell r="H614">
            <v>0.64772024963760133</v>
          </cell>
          <cell r="I614">
            <v>0.16671649523651513</v>
          </cell>
          <cell r="J614">
            <v>0.12742602019966034</v>
          </cell>
          <cell r="K614">
            <v>7.2623580711277488E-2</v>
          </cell>
          <cell r="L614">
            <v>5.0254183225187453E-2</v>
          </cell>
          <cell r="M614">
            <v>6.1925203963412494E-2</v>
          </cell>
          <cell r="N614">
            <v>7.8490394414870643E-2</v>
          </cell>
          <cell r="O614">
            <v>0.19141102442660585</v>
          </cell>
        </row>
        <row r="615">
          <cell r="A615" t="str">
            <v>D-ITOT_NKEV_GAS_ELC_CHP</v>
          </cell>
          <cell r="B615" t="str">
            <v>VAR_fout</v>
          </cell>
          <cell r="C615" t="str">
            <v>ELC5</v>
          </cell>
          <cell r="D615">
            <v>5.0320250838732268E-3</v>
          </cell>
          <cell r="E615">
            <v>2.8709789175632959E-3</v>
          </cell>
          <cell r="F615">
            <v>2.4233688030915533E-3</v>
          </cell>
          <cell r="G615">
            <v>2.5252141373749157E-3</v>
          </cell>
          <cell r="H615">
            <v>6.0983860588169174E-3</v>
          </cell>
          <cell r="I615">
            <v>2.870077070892838E-3</v>
          </cell>
          <cell r="J615">
            <v>4.0615140734052884E-3</v>
          </cell>
          <cell r="K615">
            <v>6.0106825196567515E-3</v>
          </cell>
          <cell r="L615">
            <v>4.1730736328013064E-3</v>
          </cell>
          <cell r="M615">
            <v>7.3699159933398014E-3</v>
          </cell>
          <cell r="N615">
            <v>6.4041751557666537E-3</v>
          </cell>
          <cell r="O615">
            <v>1.8014502667897284E-2</v>
          </cell>
        </row>
        <row r="616">
          <cell r="A616" t="str">
            <v>D-ITOT_NKEV_GAS_ELC_CHP</v>
          </cell>
          <cell r="B616" t="str">
            <v>VAR_fin</v>
          </cell>
          <cell r="C616" t="str">
            <v>ITOT_NKEV_GAS_ELC_CHP</v>
          </cell>
          <cell r="D616">
            <v>0.66996237900412203</v>
          </cell>
          <cell r="E616">
            <v>9.0476919160458483E-2</v>
          </cell>
          <cell r="F616">
            <v>5.7594911826456166E-2</v>
          </cell>
          <cell r="G616">
            <v>0.80114433478658531</v>
          </cell>
          <cell r="H616">
            <v>0.65381863569641907</v>
          </cell>
          <cell r="I616">
            <v>0.16958657230740787</v>
          </cell>
          <cell r="J616">
            <v>0.1314875342730657</v>
          </cell>
          <cell r="K616">
            <v>7.8634263230934281E-2</v>
          </cell>
          <cell r="L616">
            <v>5.4427256857988798E-2</v>
          </cell>
          <cell r="M616">
            <v>6.9295119956752332E-2</v>
          </cell>
          <cell r="N616">
            <v>8.4894569570637277E-2</v>
          </cell>
          <cell r="O616">
            <v>0.20942552709450313</v>
          </cell>
        </row>
        <row r="617">
          <cell r="A617" t="str">
            <v>SCOM-SHELCBR</v>
          </cell>
          <cell r="B617" t="str">
            <v>VAR_fout</v>
          </cell>
          <cell r="C617" t="str">
            <v>SCOM-SHAELCB</v>
          </cell>
          <cell r="D617">
            <v>2.3940348067083623</v>
          </cell>
          <cell r="E617">
            <v>0.3627400718110968</v>
          </cell>
          <cell r="F617">
            <v>2.2490643515802926</v>
          </cell>
          <cell r="G617">
            <v>1.9618013754447452</v>
          </cell>
          <cell r="H617">
            <v>1.6500077029170315</v>
          </cell>
          <cell r="I617">
            <v>1.3549308865307004</v>
          </cell>
          <cell r="J617">
            <v>1.071032698688859</v>
          </cell>
          <cell r="K617">
            <v>0.81020253717202517</v>
          </cell>
          <cell r="L617">
            <v>0.79078277276203557</v>
          </cell>
          <cell r="M617">
            <v>0.77230175720894156</v>
          </cell>
          <cell r="N617">
            <v>0.75554983459806102</v>
          </cell>
          <cell r="O617">
            <v>0.72224610147260915</v>
          </cell>
        </row>
        <row r="618">
          <cell r="A618" t="str">
            <v>SCOM-SHELCBR</v>
          </cell>
          <cell r="B618" t="str">
            <v>VAR_fin</v>
          </cell>
          <cell r="C618" t="str">
            <v>SCOM_ELC</v>
          </cell>
          <cell r="D618">
            <v>2.623599788173546</v>
          </cell>
          <cell r="E618">
            <v>0.39643723695201821</v>
          </cell>
          <cell r="F618">
            <v>2.4479611989989585</v>
          </cell>
          <cell r="G618">
            <v>2.1208663518321584</v>
          </cell>
          <cell r="H618">
            <v>1.7718203521256717</v>
          </cell>
          <cell r="I618">
            <v>1.4452596122994141</v>
          </cell>
          <cell r="J618">
            <v>1.1348690847034273</v>
          </cell>
          <cell r="K618">
            <v>0.85284477597055286</v>
          </cell>
          <cell r="L618">
            <v>0.83240291869687888</v>
          </cell>
          <cell r="M618">
            <v>0.81294921811467569</v>
          </cell>
          <cell r="N618">
            <v>0.7953156153663804</v>
          </cell>
          <cell r="O618">
            <v>0.76025905418169371</v>
          </cell>
        </row>
        <row r="619">
          <cell r="A619" t="str">
            <v>SCOM-SHELCBR</v>
          </cell>
          <cell r="B619" t="str">
            <v>VAR_ncap</v>
          </cell>
          <cell r="C619" t="str">
            <v>-</v>
          </cell>
          <cell r="D619">
            <v>2.36435472018985E-6</v>
          </cell>
          <cell r="E619">
            <v>2.5029972642398901E-6</v>
          </cell>
          <cell r="F619">
            <v>0.111810870079779</v>
          </cell>
          <cell r="G619">
            <v>1.2160651183314099E-5</v>
          </cell>
          <cell r="H619">
            <v>3.5704851089470899E-2</v>
          </cell>
          <cell r="I619">
            <v>7.5431108932094204E-2</v>
          </cell>
          <cell r="J619">
            <v>5.8020185058406597E-5</v>
          </cell>
          <cell r="K619">
            <v>7.2729580618038497E-3</v>
          </cell>
          <cell r="L619">
            <v>6.4976407339935205E-2</v>
          </cell>
          <cell r="M619">
            <v>5.8349071694609204E-3</v>
          </cell>
          <cell r="N619">
            <v>2.9149305457295702E-2</v>
          </cell>
          <cell r="O619">
            <v>4.4057035976845897E-2</v>
          </cell>
        </row>
        <row r="620">
          <cell r="A620" t="str">
            <v>SCOM-SHELCBR</v>
          </cell>
          <cell r="B620" t="str">
            <v>VAR_cap</v>
          </cell>
          <cell r="C620" t="str">
            <v>-</v>
          </cell>
          <cell r="D620">
            <v>0.18499041270616221</v>
          </cell>
          <cell r="E620">
            <v>6.203505613464344E-2</v>
          </cell>
          <cell r="F620">
            <v>0.17384486614085998</v>
          </cell>
          <cell r="G620">
            <v>0.17385248029092004</v>
          </cell>
          <cell r="H620">
            <v>0.16360475878214059</v>
          </cell>
          <cell r="I620">
            <v>0.13461845170710965</v>
          </cell>
          <cell r="J620">
            <v>0.11118741114721986</v>
          </cell>
          <cell r="K620">
            <v>8.2750644182571331E-2</v>
          </cell>
          <cell r="L620">
            <v>8.3880079264973803E-2</v>
          </cell>
          <cell r="M620">
            <v>7.8074899802344527E-2</v>
          </cell>
          <cell r="N620">
            <v>8.0636932727667962E-2</v>
          </cell>
          <cell r="O620">
            <v>7.9030350708532926E-2</v>
          </cell>
        </row>
        <row r="621">
          <cell r="A621" t="str">
            <v>RHES-SHCONBR3</v>
          </cell>
          <cell r="B621" t="str">
            <v>VAR_fout</v>
          </cell>
          <cell r="C621" t="str">
            <v>RHES-SHCON</v>
          </cell>
          <cell r="D621">
            <v>0.49108926779601392</v>
          </cell>
          <cell r="E621">
            <v>1.1691753303765657</v>
          </cell>
          <cell r="F621">
            <v>1.1689672034092042</v>
          </cell>
          <cell r="G621">
            <v>1.1690735898645381</v>
          </cell>
          <cell r="H621">
            <v>1.1690632965041112</v>
          </cell>
          <cell r="I621">
            <v>1.1690943333166017</v>
          </cell>
          <cell r="J621">
            <v>1.1690134914062427</v>
          </cell>
          <cell r="K621">
            <v>0.62513409618000415</v>
          </cell>
          <cell r="L621">
            <v>8.3461121950978759E-4</v>
          </cell>
          <cell r="M621">
            <v>8.3891124425951292E-4</v>
          </cell>
          <cell r="N621">
            <v>8.4261486730380743E-4</v>
          </cell>
          <cell r="O621">
            <v>9.9899997717594236E-4</v>
          </cell>
        </row>
        <row r="622">
          <cell r="A622" t="str">
            <v>RHES-SHCONBR3</v>
          </cell>
          <cell r="B622" t="str">
            <v>VAR_fin</v>
          </cell>
          <cell r="C622" t="str">
            <v>CON</v>
          </cell>
          <cell r="D622">
            <v>0.49108926779601392</v>
          </cell>
          <cell r="E622">
            <v>1.1691753303765657</v>
          </cell>
          <cell r="F622">
            <v>1.1689672034092042</v>
          </cell>
          <cell r="G622">
            <v>1.1690735898645381</v>
          </cell>
          <cell r="H622">
            <v>1.1690632965041112</v>
          </cell>
          <cell r="I622">
            <v>1.1690943333166017</v>
          </cell>
          <cell r="J622">
            <v>1.1690134914062427</v>
          </cell>
          <cell r="K622">
            <v>0.62513409618000415</v>
          </cell>
          <cell r="L622">
            <v>8.3461121950978759E-4</v>
          </cell>
          <cell r="M622">
            <v>8.3891124425951292E-4</v>
          </cell>
          <cell r="N622">
            <v>8.4261486730380743E-4</v>
          </cell>
          <cell r="O622">
            <v>9.9899997717594236E-4</v>
          </cell>
        </row>
        <row r="623">
          <cell r="A623" t="str">
            <v>RHES-SHCONBR3</v>
          </cell>
          <cell r="B623" t="str">
            <v>VAR_ncap</v>
          </cell>
          <cell r="C623" t="str">
            <v>-</v>
          </cell>
          <cell r="D623">
            <v>3.9702138298491001E-2</v>
          </cell>
          <cell r="E623">
            <v>5.4753963516153997E-2</v>
          </cell>
          <cell r="F623">
            <v>4.8393865852483197E-8</v>
          </cell>
          <cell r="G623">
            <v>3.3269354556668801E-8</v>
          </cell>
          <cell r="H623">
            <v>3.3797749443331802E-8</v>
          </cell>
          <cell r="I623">
            <v>5.4533511561674598E-8</v>
          </cell>
          <cell r="J623">
            <v>3.0024478475518101E-8</v>
          </cell>
          <cell r="K623">
            <v>6.7265156055155797E-7</v>
          </cell>
          <cell r="L623">
            <v>6.6596203549429899E-5</v>
          </cell>
          <cell r="M623">
            <v>3.90916665436049E-7</v>
          </cell>
          <cell r="N623">
            <v>3.35685012679985E-7</v>
          </cell>
          <cell r="O623">
            <v>1.2695186240182499E-5</v>
          </cell>
        </row>
        <row r="624">
          <cell r="A624" t="str">
            <v>RHES-SHCONBR3</v>
          </cell>
          <cell r="B624" t="str">
            <v>VAR_cap</v>
          </cell>
          <cell r="C624" t="str">
            <v>-</v>
          </cell>
          <cell r="D624">
            <v>3.9702138298491001E-2</v>
          </cell>
          <cell r="E624">
            <v>9.4456101814644894E-2</v>
          </cell>
          <cell r="F624">
            <v>9.4456150208510795E-2</v>
          </cell>
          <cell r="G624">
            <v>9.4456183477865399E-2</v>
          </cell>
          <cell r="H624">
            <v>9.4456217275614804E-2</v>
          </cell>
          <cell r="I624">
            <v>9.4456271809126399E-2</v>
          </cell>
          <cell r="J624">
            <v>9.44563018336049E-2</v>
          </cell>
          <cell r="K624">
            <v>5.0514428475273598E-2</v>
          </cell>
          <cell r="L624">
            <v>6.7426244394153896E-5</v>
          </cell>
          <cell r="M624">
            <v>6.7778127514898001E-5</v>
          </cell>
          <cell r="N624">
            <v>6.8077463880932194E-5</v>
          </cell>
          <cell r="O624">
            <v>8.0720667506755503E-5</v>
          </cell>
        </row>
        <row r="625">
          <cell r="A625" t="str">
            <v>ITOT-SWHCONBR5</v>
          </cell>
          <cell r="B625" t="str">
            <v>VAR_fout</v>
          </cell>
          <cell r="C625" t="str">
            <v>ITOT-ELS</v>
          </cell>
          <cell r="H625">
            <v>3.6199706127523795E-4</v>
          </cell>
          <cell r="I625">
            <v>4.3718579627833345E-4</v>
          </cell>
          <cell r="J625">
            <v>4.3810465217897611E-4</v>
          </cell>
          <cell r="K625">
            <v>6.247504335779462E-4</v>
          </cell>
          <cell r="L625">
            <v>5.6587314104244665E-4</v>
          </cell>
          <cell r="M625">
            <v>9.2146427202581332E-4</v>
          </cell>
          <cell r="N625">
            <v>6.794725929451347E-4</v>
          </cell>
          <cell r="O625">
            <v>1.6513245362462349E-3</v>
          </cell>
        </row>
        <row r="626">
          <cell r="A626" t="str">
            <v>ITOT-SWHCONBR5</v>
          </cell>
          <cell r="B626" t="str">
            <v>VAR_fout</v>
          </cell>
          <cell r="C626" t="str">
            <v>ITOT-SWHC</v>
          </cell>
          <cell r="H626">
            <v>1.775550870860648E-3</v>
          </cell>
          <cell r="I626">
            <v>2.1443423285685071E-3</v>
          </cell>
          <cell r="J626">
            <v>2.1488492032620062E-3</v>
          </cell>
          <cell r="K626">
            <v>3.0643237061155895E-3</v>
          </cell>
          <cell r="L626">
            <v>2.7755378588850818E-3</v>
          </cell>
          <cell r="M626">
            <v>4.5196684329390719E-3</v>
          </cell>
          <cell r="N626">
            <v>3.3327291384069612E-3</v>
          </cell>
          <cell r="O626">
            <v>8.0995428749523861E-3</v>
          </cell>
        </row>
        <row r="627">
          <cell r="A627" t="str">
            <v>ITOT-SWHCONBR5</v>
          </cell>
          <cell r="B627" t="str">
            <v>VAR_fin</v>
          </cell>
          <cell r="C627" t="str">
            <v>CON</v>
          </cell>
          <cell r="H627">
            <v>2.137547932135885E-3</v>
          </cell>
          <cell r="I627">
            <v>2.5815281248468425E-3</v>
          </cell>
          <cell r="J627">
            <v>2.5869538554409788E-3</v>
          </cell>
          <cell r="K627">
            <v>3.6890741396935355E-3</v>
          </cell>
          <cell r="L627">
            <v>3.3414109999275275E-3</v>
          </cell>
          <cell r="M627">
            <v>5.4411327049648881E-3</v>
          </cell>
          <cell r="N627">
            <v>4.012201731352096E-3</v>
          </cell>
          <cell r="O627">
            <v>9.7508674111986219E-3</v>
          </cell>
        </row>
        <row r="628">
          <cell r="A628" t="str">
            <v>ITOT-SWHCONBR5</v>
          </cell>
          <cell r="B628" t="str">
            <v>VAR_ncap</v>
          </cell>
          <cell r="C628" t="str">
            <v>-</v>
          </cell>
          <cell r="H628">
            <v>1.1625063578709E-4</v>
          </cell>
          <cell r="I628">
            <v>2.4164603769838499E-5</v>
          </cell>
          <cell r="J628">
            <v>3.09328545074439E-7</v>
          </cell>
          <cell r="K628">
            <v>1.7620769991628799E-4</v>
          </cell>
          <cell r="L628">
            <v>1.5786063796656499E-6</v>
          </cell>
          <cell r="M628">
            <v>1.18227948000475E-4</v>
          </cell>
          <cell r="N628">
            <v>6.7746297376063307E-5</v>
          </cell>
          <cell r="O628">
            <v>3.44529295387851E-4</v>
          </cell>
        </row>
        <row r="629">
          <cell r="A629" t="str">
            <v>ITOT-SWHCONBR5</v>
          </cell>
          <cell r="B629" t="str">
            <v>VAR_cap</v>
          </cell>
          <cell r="C629" t="str">
            <v>-</v>
          </cell>
          <cell r="H629">
            <v>1.1625063578709E-4</v>
          </cell>
          <cell r="I629">
            <v>1.40415239556929E-4</v>
          </cell>
          <cell r="J629">
            <v>1.40724568102003E-4</v>
          </cell>
          <cell r="K629">
            <v>2.0068163223120101E-4</v>
          </cell>
          <cell r="L629">
            <v>1.8176764013303699E-4</v>
          </cell>
          <cell r="M629">
            <v>2.9601425429642901E-4</v>
          </cell>
          <cell r="N629">
            <v>2.18262658624768E-4</v>
          </cell>
          <cell r="O629">
            <v>5.3050354076438996E-4</v>
          </cell>
        </row>
        <row r="630">
          <cell r="A630" t="str">
            <v>RHES-SHSTG-ELC</v>
          </cell>
          <cell r="B630" t="str">
            <v>VAR_fout</v>
          </cell>
          <cell r="C630" t="str">
            <v>RHES-SHAELCB</v>
          </cell>
          <cell r="E630">
            <v>0.69037858336209823</v>
          </cell>
          <cell r="F630">
            <v>0.62600605352428873</v>
          </cell>
          <cell r="G630">
            <v>0.6685155881637157</v>
          </cell>
          <cell r="H630">
            <v>0.49068700669200227</v>
          </cell>
          <cell r="I630">
            <v>0.41498236748806833</v>
          </cell>
          <cell r="J630">
            <v>0.34203292054285156</v>
          </cell>
          <cell r="K630">
            <v>9.5550092347048157E-2</v>
          </cell>
          <cell r="L630">
            <v>5.0294899814317812E-2</v>
          </cell>
          <cell r="M630">
            <v>4.0501115672354052E-2</v>
          </cell>
          <cell r="N630">
            <v>4.031081774921319E-2</v>
          </cell>
          <cell r="O630">
            <v>3.2018873991954008E-2</v>
          </cell>
        </row>
        <row r="631">
          <cell r="A631" t="str">
            <v>RHES-SHSTG-ELC</v>
          </cell>
          <cell r="B631" t="str">
            <v>VAR_fin</v>
          </cell>
          <cell r="C631" t="str">
            <v>RHES-SHAELCB</v>
          </cell>
          <cell r="D631">
            <v>4.8092357515837701E-8</v>
          </cell>
          <cell r="E631">
            <v>0.69040311701053447</v>
          </cell>
          <cell r="F631">
            <v>0.62603262462534237</v>
          </cell>
          <cell r="G631">
            <v>0.66854200905053729</v>
          </cell>
          <cell r="H631">
            <v>0.4907052192236272</v>
          </cell>
          <cell r="I631">
            <v>0.41499767514228619</v>
          </cell>
          <cell r="J631">
            <v>0.34204746893661225</v>
          </cell>
          <cell r="K631">
            <v>9.5554279653408444E-2</v>
          </cell>
          <cell r="L631">
            <v>5.0296993192696274E-2</v>
          </cell>
          <cell r="M631">
            <v>4.0502798531363661E-2</v>
          </cell>
          <cell r="N631">
            <v>4.0312437062978823E-2</v>
          </cell>
          <cell r="O631">
            <v>3.2020278886404588E-2</v>
          </cell>
        </row>
        <row r="632">
          <cell r="A632" t="str">
            <v>RHES-SHSTG-ELC</v>
          </cell>
          <cell r="B632" t="str">
            <v>VAR_ncap</v>
          </cell>
          <cell r="C632" t="str">
            <v>-</v>
          </cell>
          <cell r="D632">
            <v>5.9430595231022097E-3</v>
          </cell>
          <cell r="E632">
            <v>5.5083816382233898E-2</v>
          </cell>
          <cell r="F632">
            <v>4.2144137065552798E-5</v>
          </cell>
          <cell r="G632">
            <v>5.4671704764396899E-5</v>
          </cell>
          <cell r="H632">
            <v>1.7103222609560501E-2</v>
          </cell>
          <cell r="I632">
            <v>1.9827992887596901E-2</v>
          </cell>
          <cell r="J632">
            <v>7.6327724111185905E-5</v>
          </cell>
          <cell r="K632">
            <v>2.95170757150211E-4</v>
          </cell>
          <cell r="L632">
            <v>2.9116588517413898E-3</v>
          </cell>
          <cell r="M632">
            <v>8.4341906629937298E-4</v>
          </cell>
          <cell r="N632">
            <v>1.0746606754166201E-3</v>
          </cell>
          <cell r="O632">
            <v>1.5114354797972501E-3</v>
          </cell>
        </row>
        <row r="633">
          <cell r="A633" t="str">
            <v>RHES-SHSTG-ELC</v>
          </cell>
          <cell r="B633" t="str">
            <v>VAR_cap</v>
          </cell>
          <cell r="C633" t="str">
            <v>-</v>
          </cell>
          <cell r="D633">
            <v>5.9430595231022097E-3</v>
          </cell>
          <cell r="E633">
            <v>6.1018401257550085E-2</v>
          </cell>
          <cell r="F633">
            <v>6.1018846562857103E-2</v>
          </cell>
          <cell r="G633">
            <v>6.1018779141286471E-2</v>
          </cell>
          <cell r="H633">
            <v>4.6831355658435853E-2</v>
          </cell>
          <cell r="I633">
            <v>3.6942489113207029E-2</v>
          </cell>
          <cell r="J633">
            <v>3.4361895998104679E-2</v>
          </cell>
          <cell r="K633">
            <v>9.5689073445907012E-3</v>
          </cell>
          <cell r="L633">
            <v>4.5471354736668695E-3</v>
          </cell>
          <cell r="M633">
            <v>3.8087224982643101E-3</v>
          </cell>
          <cell r="N633">
            <v>3.6909297282601175E-3</v>
          </cell>
          <cell r="O633">
            <v>3.168370515266283E-3</v>
          </cell>
        </row>
        <row r="634">
          <cell r="A634" t="str">
            <v>RHES-SHCONBR4</v>
          </cell>
          <cell r="B634" t="str">
            <v>VAR_fout</v>
          </cell>
          <cell r="C634" t="str">
            <v>RHES-SHCON</v>
          </cell>
          <cell r="E634">
            <v>0.42666945259588396</v>
          </cell>
          <cell r="F634">
            <v>0.42655515325191506</v>
          </cell>
          <cell r="G634">
            <v>0.42660573502226723</v>
          </cell>
          <cell r="H634">
            <v>0.42660138741493153</v>
          </cell>
          <cell r="I634">
            <v>0.42661839383933375</v>
          </cell>
          <cell r="J634">
            <v>0.42657645066690419</v>
          </cell>
          <cell r="K634">
            <v>0.28787245864159555</v>
          </cell>
          <cell r="L634">
            <v>5.0922262346777387E-4</v>
          </cell>
          <cell r="M634">
            <v>5.1439492330363271E-4</v>
          </cell>
          <cell r="N634">
            <v>5.1833437866628731E-4</v>
          </cell>
          <cell r="O634">
            <v>7.5127470897709916E-4</v>
          </cell>
        </row>
        <row r="635">
          <cell r="A635" t="str">
            <v>RHES-SHCONBR4</v>
          </cell>
          <cell r="B635" t="str">
            <v>VAR_fin</v>
          </cell>
          <cell r="C635" t="str">
            <v>CON</v>
          </cell>
          <cell r="E635">
            <v>0.42666945259588396</v>
          </cell>
          <cell r="F635">
            <v>0.42655515325191506</v>
          </cell>
          <cell r="G635">
            <v>0.42660573502226723</v>
          </cell>
          <cell r="H635">
            <v>0.42660138741493153</v>
          </cell>
          <cell r="I635">
            <v>0.42661839383933375</v>
          </cell>
          <cell r="J635">
            <v>0.42657645066690419</v>
          </cell>
          <cell r="K635">
            <v>0.28787245864159555</v>
          </cell>
          <cell r="L635">
            <v>5.0922262346777387E-4</v>
          </cell>
          <cell r="M635">
            <v>5.1439492330363271E-4</v>
          </cell>
          <cell r="N635">
            <v>5.1833437866628731E-4</v>
          </cell>
          <cell r="O635">
            <v>7.5127470897709916E-4</v>
          </cell>
        </row>
        <row r="636">
          <cell r="A636" t="str">
            <v>RHES-SHCONBR4</v>
          </cell>
          <cell r="B636" t="str">
            <v>VAR_ncap</v>
          </cell>
          <cell r="C636" t="str">
            <v>-</v>
          </cell>
          <cell r="E636">
            <v>3.4470531294670599E-2</v>
          </cell>
          <cell r="F636">
            <v>4.38664158890703E-8</v>
          </cell>
          <cell r="G636">
            <v>5.3908525613126897E-8</v>
          </cell>
          <cell r="H636">
            <v>4.88676225087886E-8</v>
          </cell>
          <cell r="I636">
            <v>4.7490236447687802E-8</v>
          </cell>
          <cell r="J636">
            <v>2.66743534620794E-8</v>
          </cell>
          <cell r="K636">
            <v>5.48114252175679E-7</v>
          </cell>
          <cell r="L636">
            <v>4.0399440999225002E-5</v>
          </cell>
          <cell r="M636">
            <v>4.7362949738901398E-7</v>
          </cell>
          <cell r="N636">
            <v>3.6604195347114398E-7</v>
          </cell>
          <cell r="O636">
            <v>1.8881147807758099E-5</v>
          </cell>
        </row>
        <row r="637">
          <cell r="A637" t="str">
            <v>RHES-SHCONBR4</v>
          </cell>
          <cell r="B637" t="str">
            <v>VAR_cap</v>
          </cell>
          <cell r="C637" t="str">
            <v>-</v>
          </cell>
          <cell r="E637">
            <v>3.4470531294670599E-2</v>
          </cell>
          <cell r="F637">
            <v>3.4470575161086502E-2</v>
          </cell>
          <cell r="G637">
            <v>3.4470629069612103E-2</v>
          </cell>
          <cell r="H637">
            <v>3.4470677937234601E-2</v>
          </cell>
          <cell r="I637">
            <v>3.4470725427471101E-2</v>
          </cell>
          <cell r="J637">
            <v>3.4470752101824501E-2</v>
          </cell>
          <cell r="K637">
            <v>2.32636493922923E-2</v>
          </cell>
          <cell r="L637">
            <v>4.1123348268064499E-5</v>
          </cell>
          <cell r="M637">
            <v>4.1544216961208203E-5</v>
          </cell>
          <cell r="N637">
            <v>4.1862612224374902E-5</v>
          </cell>
          <cell r="O637">
            <v>6.0695048863480998E-5</v>
          </cell>
        </row>
        <row r="638">
          <cell r="A638" t="str">
            <v>ITOT-SWHCONBR6</v>
          </cell>
          <cell r="B638" t="str">
            <v>VAR_fout</v>
          </cell>
          <cell r="C638" t="str">
            <v>ITOT-SWHC</v>
          </cell>
          <cell r="I638">
            <v>1.5181270210740533E-3</v>
          </cell>
          <cell r="J638">
            <v>1.5222531030618428E-3</v>
          </cell>
          <cell r="K638">
            <v>3.0876849059024774E-3</v>
          </cell>
          <cell r="L638">
            <v>1.8786182512069815E-3</v>
          </cell>
          <cell r="M638">
            <v>3.7664417048590797E-3</v>
          </cell>
          <cell r="N638">
            <v>2.7538054556953584E-3</v>
          </cell>
          <cell r="O638">
            <v>7.045040401245207E-3</v>
          </cell>
        </row>
        <row r="639">
          <cell r="A639" t="str">
            <v>ITOT-SWHCONBR6</v>
          </cell>
          <cell r="B639" t="str">
            <v>VAR_fin</v>
          </cell>
          <cell r="C639" t="str">
            <v>CON</v>
          </cell>
          <cell r="I639">
            <v>1.5181270210740533E-3</v>
          </cell>
          <cell r="J639">
            <v>1.5222531030618428E-3</v>
          </cell>
          <cell r="K639">
            <v>3.0876849059024774E-3</v>
          </cell>
          <cell r="L639">
            <v>1.8786182512069815E-3</v>
          </cell>
          <cell r="M639">
            <v>3.7664417048590797E-3</v>
          </cell>
          <cell r="N639">
            <v>2.7538054556953584E-3</v>
          </cell>
          <cell r="O639">
            <v>7.045040401245207E-3</v>
          </cell>
        </row>
        <row r="640">
          <cell r="A640" t="str">
            <v>ITOT-SWHCONBR6</v>
          </cell>
          <cell r="B640" t="str">
            <v>VAR_ncap</v>
          </cell>
          <cell r="C640" t="str">
            <v>-</v>
          </cell>
          <cell r="I640">
            <v>8.2544738059700705E-5</v>
          </cell>
          <cell r="J640">
            <v>2.3647352374145799E-7</v>
          </cell>
          <cell r="K640">
            <v>8.5179519355556505E-5</v>
          </cell>
          <cell r="L640">
            <v>4.0981799534645802E-6</v>
          </cell>
          <cell r="M640">
            <v>1.15605385995252E-4</v>
          </cell>
          <cell r="N640">
            <v>1.6295023554021102E-5</v>
          </cell>
          <cell r="O640">
            <v>2.51371133658266E-4</v>
          </cell>
        </row>
        <row r="641">
          <cell r="A641" t="str">
            <v>ITOT-SWHCONBR6</v>
          </cell>
          <cell r="B641" t="str">
            <v>VAR_cap</v>
          </cell>
          <cell r="C641" t="str">
            <v>-</v>
          </cell>
          <cell r="I641">
            <v>8.2544738059700705E-5</v>
          </cell>
          <cell r="J641">
            <v>8.2781211583442206E-5</v>
          </cell>
          <cell r="K641">
            <v>1.6796073093899901E-4</v>
          </cell>
          <cell r="L641">
            <v>1.02166176784186E-4</v>
          </cell>
          <cell r="M641">
            <v>2.04883085304273E-4</v>
          </cell>
          <cell r="N641">
            <v>1.4978657064270399E-4</v>
          </cell>
          <cell r="O641">
            <v>3.8327154320753898E-4</v>
          </cell>
        </row>
        <row r="642">
          <cell r="A642" t="str">
            <v>RHNM-SHNGAHP</v>
          </cell>
          <cell r="B642" t="str">
            <v>VAR_fout</v>
          </cell>
          <cell r="C642" t="str">
            <v>CO2_R</v>
          </cell>
          <cell r="F642">
            <v>0.28132214146461099</v>
          </cell>
          <cell r="G642">
            <v>0.27454397890363302</v>
          </cell>
          <cell r="H642">
            <v>51.201783884171498</v>
          </cell>
          <cell r="I642">
            <v>86.106003867997202</v>
          </cell>
          <cell r="J642">
            <v>109.609877413178</v>
          </cell>
          <cell r="K642">
            <v>126.141113246533</v>
          </cell>
          <cell r="L642">
            <v>139.95419271247599</v>
          </cell>
          <cell r="M642">
            <v>148.66629536856601</v>
          </cell>
          <cell r="N642">
            <v>148.66359652578299</v>
          </cell>
          <cell r="O642">
            <v>148.66161196463099</v>
          </cell>
        </row>
        <row r="643">
          <cell r="A643" t="str">
            <v>RHNM-SHNGAHP</v>
          </cell>
          <cell r="B643" t="str">
            <v>VAR_fout</v>
          </cell>
          <cell r="C643" t="str">
            <v>RHNM-SHANGAH</v>
          </cell>
          <cell r="F643">
            <v>9.9759624632840844E-3</v>
          </cell>
          <cell r="G643">
            <v>1.0125026172332562E-2</v>
          </cell>
          <cell r="H643">
            <v>1.9518410523221421</v>
          </cell>
          <cell r="I643">
            <v>3.3892788756552124</v>
          </cell>
          <cell r="J643">
            <v>4.4310375975540204</v>
          </cell>
          <cell r="K643">
            <v>5.2335142729944577</v>
          </cell>
          <cell r="L643">
            <v>5.8066101231771947</v>
          </cell>
          <cell r="M643">
            <v>6.1680697014617873</v>
          </cell>
          <cell r="N643">
            <v>6.1679577281973677</v>
          </cell>
          <cell r="O643">
            <v>6.1678753900219405</v>
          </cell>
        </row>
        <row r="644">
          <cell r="A644" t="str">
            <v>RHNM-SHNGAHP</v>
          </cell>
          <cell r="B644" t="str">
            <v>VAR_fin</v>
          </cell>
          <cell r="C644" t="str">
            <v>RNGA</v>
          </cell>
          <cell r="F644">
            <v>4.9879812316420439E-3</v>
          </cell>
          <cell r="G644">
            <v>4.8678010443906558E-3</v>
          </cell>
          <cell r="H644">
            <v>0.90783304759169403</v>
          </cell>
          <cell r="I644">
            <v>1.5267021962410849</v>
          </cell>
          <cell r="J644">
            <v>1.9434375427868515</v>
          </cell>
          <cell r="K644">
            <v>2.2365445611087456</v>
          </cell>
          <cell r="L644">
            <v>2.481457317597092</v>
          </cell>
          <cell r="M644">
            <v>2.6359272228469157</v>
          </cell>
          <cell r="N644">
            <v>2.6358793710245152</v>
          </cell>
          <cell r="O644">
            <v>2.6358441837700597</v>
          </cell>
        </row>
        <row r="645">
          <cell r="A645" t="str">
            <v>RHNM-SHNGAHP</v>
          </cell>
          <cell r="B645" t="str">
            <v>VAR_fin</v>
          </cell>
          <cell r="C645" t="str">
            <v>RHNMELCHPC</v>
          </cell>
          <cell r="F645">
            <v>9.9759624632840844E-3</v>
          </cell>
          <cell r="G645">
            <v>1.0125026172332562E-2</v>
          </cell>
          <cell r="H645">
            <v>1.9518410523221421</v>
          </cell>
          <cell r="I645">
            <v>3.3892788756552124</v>
          </cell>
          <cell r="J645">
            <v>4.4310375975540204</v>
          </cell>
          <cell r="K645">
            <v>5.2335142729944577</v>
          </cell>
          <cell r="L645">
            <v>5.8066101231771947</v>
          </cell>
          <cell r="M645">
            <v>6.1680697014617873</v>
          </cell>
          <cell r="N645">
            <v>6.1679577281973677</v>
          </cell>
          <cell r="O645">
            <v>6.1678753900219405</v>
          </cell>
        </row>
        <row r="646">
          <cell r="A646" t="str">
            <v>RHNM-SHNGAHP</v>
          </cell>
          <cell r="B646" t="str">
            <v>VAR_ncap</v>
          </cell>
          <cell r="C646" t="str">
            <v>-</v>
          </cell>
          <cell r="E646">
            <v>3.5565028916893999E-6</v>
          </cell>
          <cell r="F646">
            <v>8.1364106073866696E-4</v>
          </cell>
          <cell r="G646">
            <v>1.85375854765054E-6</v>
          </cell>
          <cell r="H646">
            <v>0.15074677072552201</v>
          </cell>
          <cell r="I646">
            <v>0.112213485674308</v>
          </cell>
          <cell r="J646">
            <v>8.1040647318797995E-2</v>
          </cell>
          <cell r="K646">
            <v>0.21313970377395</v>
          </cell>
          <cell r="L646">
            <v>0.150101050297335</v>
          </cell>
          <cell r="M646">
            <v>0.118021689153794</v>
          </cell>
          <cell r="N646">
            <v>0.22066588113398899</v>
          </cell>
          <cell r="O646">
            <v>0.140228212398712</v>
          </cell>
        </row>
        <row r="647">
          <cell r="A647" t="str">
            <v>RHNM-SHNGAHP</v>
          </cell>
          <cell r="B647" t="str">
            <v>VAR_cap</v>
          </cell>
          <cell r="C647" t="str">
            <v>-</v>
          </cell>
          <cell r="E647">
            <v>3.5565028916893999E-6</v>
          </cell>
          <cell r="F647">
            <v>8.1711527648072057E-4</v>
          </cell>
          <cell r="G647">
            <v>8.1871612991212515E-4</v>
          </cell>
          <cell r="H647">
            <v>0.15156305263368811</v>
          </cell>
          <cell r="I647">
            <v>0.26313159441344014</v>
          </cell>
          <cell r="J647">
            <v>0.34400017118612752</v>
          </cell>
          <cell r="K647">
            <v>0.4063925371345446</v>
          </cell>
          <cell r="L647">
            <v>0.45078449897812262</v>
          </cell>
          <cell r="M647">
            <v>0.48126098886526342</v>
          </cell>
          <cell r="N647">
            <v>0.47895417438888638</v>
          </cell>
          <cell r="O647">
            <v>0.4789142041478841</v>
          </cell>
        </row>
        <row r="648">
          <cell r="A648" t="str">
            <v>D-SCOM_KEV_WOD_ELC_CHP</v>
          </cell>
          <cell r="B648" t="str">
            <v>VAR_fout</v>
          </cell>
          <cell r="C648" t="str">
            <v>ELC5</v>
          </cell>
          <cell r="G648">
            <v>5.306151856842958E-3</v>
          </cell>
          <cell r="H648">
            <v>2.2246466625895022E-3</v>
          </cell>
          <cell r="I648">
            <v>1.8849090000251198E-3</v>
          </cell>
          <cell r="J648">
            <v>2.4685351589044968E-3</v>
          </cell>
          <cell r="K648">
            <v>4.0674753982445659E-3</v>
          </cell>
          <cell r="L648">
            <v>3.9772901021503763E-3</v>
          </cell>
          <cell r="M648">
            <v>5.9707769853242975E-3</v>
          </cell>
          <cell r="N648">
            <v>5.6270769061470107E-3</v>
          </cell>
          <cell r="O648">
            <v>1.228943658694398E-2</v>
          </cell>
        </row>
        <row r="649">
          <cell r="A649" t="str">
            <v>D-SCOM_KEV_WOD_ELC_CHP</v>
          </cell>
          <cell r="B649" t="str">
            <v>VAR_fout</v>
          </cell>
          <cell r="C649" t="str">
            <v>SCOM_ELC</v>
          </cell>
          <cell r="G649">
            <v>5.3048735124225463E-4</v>
          </cell>
          <cell r="H649">
            <v>2.2219222475692644E-3</v>
          </cell>
          <cell r="I649">
            <v>1.8814156932303377E-3</v>
          </cell>
          <cell r="J649">
            <v>2.4630512909026444E-3</v>
          </cell>
          <cell r="K649">
            <v>4.0589701230896655E-3</v>
          </cell>
          <cell r="L649">
            <v>3.9716900798629808E-3</v>
          </cell>
          <cell r="M649">
            <v>5.9649657010078412E-3</v>
          </cell>
          <cell r="N649">
            <v>5.6245437171457456E-3</v>
          </cell>
          <cell r="O649">
            <v>1.2283514005538934E-2</v>
          </cell>
        </row>
        <row r="650">
          <cell r="A650" t="str">
            <v>D-SCOM_KEV_WOD_ELC_CHP</v>
          </cell>
          <cell r="B650" t="str">
            <v>VAR_fin</v>
          </cell>
          <cell r="C650" t="str">
            <v>SCOM_KEV_WOD_ELC_CHP</v>
          </cell>
          <cell r="G650">
            <v>5.834569798090548E-3</v>
          </cell>
          <cell r="H650">
            <v>4.4443620114431922E-3</v>
          </cell>
          <cell r="I650">
            <v>3.7638043118651352E-3</v>
          </cell>
          <cell r="J650">
            <v>4.929087626283012E-3</v>
          </cell>
          <cell r="K650">
            <v>8.1243542103021284E-3</v>
          </cell>
          <cell r="L650">
            <v>7.9467567473423036E-3</v>
          </cell>
          <cell r="M650">
            <v>1.1933521415130443E-2</v>
          </cell>
          <cell r="N650">
            <v>1.1249320069530824E-2</v>
          </cell>
          <cell r="O650">
            <v>2.4570615568170692E-2</v>
          </cell>
        </row>
        <row r="651">
          <cell r="A651" t="str">
            <v>RHES-SHCONBR5</v>
          </cell>
          <cell r="B651" t="str">
            <v>VAR_fout</v>
          </cell>
          <cell r="C651" t="str">
            <v>RHES-SHCON</v>
          </cell>
          <cell r="E651">
            <v>2.2682129078147257E-3</v>
          </cell>
          <cell r="F651">
            <v>2.2686104979941992E-3</v>
          </cell>
          <cell r="G651">
            <v>2.2691095287270531E-3</v>
          </cell>
          <cell r="H651">
            <v>2.2695818446774397E-3</v>
          </cell>
          <cell r="I651">
            <v>2.2699722935728187E-3</v>
          </cell>
          <cell r="J651">
            <v>2.2699168110257364E-3</v>
          </cell>
          <cell r="K651">
            <v>1.5387610017683767E-3</v>
          </cell>
          <cell r="L651">
            <v>3.2276906204266006E-4</v>
          </cell>
          <cell r="M651">
            <v>3.3005488525882234E-4</v>
          </cell>
          <cell r="N651">
            <v>3.3432952835658192E-4</v>
          </cell>
          <cell r="O651">
            <v>5.6049235547578889E-4</v>
          </cell>
        </row>
        <row r="652">
          <cell r="A652" t="str">
            <v>RHES-SHCONBR5</v>
          </cell>
          <cell r="B652" t="str">
            <v>VAR_fin</v>
          </cell>
          <cell r="C652" t="str">
            <v>CON</v>
          </cell>
          <cell r="E652">
            <v>2.2682129078147257E-3</v>
          </cell>
          <cell r="F652">
            <v>2.2686104979941992E-3</v>
          </cell>
          <cell r="G652">
            <v>2.2691095287270531E-3</v>
          </cell>
          <cell r="H652">
            <v>2.2695818446774397E-3</v>
          </cell>
          <cell r="I652">
            <v>2.2699722935728187E-3</v>
          </cell>
          <cell r="J652">
            <v>2.2699168110257364E-3</v>
          </cell>
          <cell r="K652">
            <v>1.5387610017683767E-3</v>
          </cell>
          <cell r="L652">
            <v>3.2276906204266006E-4</v>
          </cell>
          <cell r="M652">
            <v>3.3005488525882234E-4</v>
          </cell>
          <cell r="N652">
            <v>3.3432952835658192E-4</v>
          </cell>
          <cell r="O652">
            <v>5.6049235547578889E-4</v>
          </cell>
        </row>
        <row r="653">
          <cell r="A653" t="str">
            <v>RHES-SHCONBR5</v>
          </cell>
          <cell r="B653" t="str">
            <v>VAR_ncap</v>
          </cell>
          <cell r="C653" t="str">
            <v>-</v>
          </cell>
          <cell r="E653">
            <v>1.8326812660935399E-4</v>
          </cell>
          <cell r="F653">
            <v>4.1653120024050999E-8</v>
          </cell>
          <cell r="G653">
            <v>4.2461913184530199E-8</v>
          </cell>
          <cell r="H653">
            <v>4.2210893198731203E-8</v>
          </cell>
          <cell r="I653">
            <v>4.2448807418108003E-8</v>
          </cell>
          <cell r="J653">
            <v>2.4717162293219001E-8</v>
          </cell>
          <cell r="K653">
            <v>4.8744738527812404E-7</v>
          </cell>
          <cell r="L653">
            <v>2.5430299354749101E-5</v>
          </cell>
          <cell r="M653">
            <v>6.3493869202402801E-7</v>
          </cell>
          <cell r="N653">
            <v>3.8696527921078802E-7</v>
          </cell>
          <cell r="O653">
            <v>1.8326195302314699E-5</v>
          </cell>
        </row>
        <row r="654">
          <cell r="A654" t="str">
            <v>RHES-SHCONBR5</v>
          </cell>
          <cell r="B654" t="str">
            <v>VAR_cap</v>
          </cell>
          <cell r="C654" t="str">
            <v>-</v>
          </cell>
          <cell r="E654">
            <v>1.8326812660935399E-4</v>
          </cell>
          <cell r="F654">
            <v>1.83309779729378E-4</v>
          </cell>
          <cell r="G654">
            <v>1.8335224164256199E-4</v>
          </cell>
          <cell r="H654">
            <v>1.8339445253576101E-4</v>
          </cell>
          <cell r="I654">
            <v>1.8343690134317901E-4</v>
          </cell>
          <cell r="J654">
            <v>1.8346161850547199E-4</v>
          </cell>
          <cell r="K654">
            <v>1.24361786756346E-4</v>
          </cell>
          <cell r="L654">
            <v>2.6070837088813101E-5</v>
          </cell>
          <cell r="M654">
            <v>2.6662062294961398E-5</v>
          </cell>
          <cell r="N654">
            <v>2.7007647796041802E-5</v>
          </cell>
          <cell r="O654">
            <v>4.5290563175870002E-5</v>
          </cell>
        </row>
        <row r="655">
          <cell r="A655" t="str">
            <v>RHNS-SHCONBR</v>
          </cell>
          <cell r="B655" t="str">
            <v>VAR_fout</v>
          </cell>
          <cell r="C655" t="str">
            <v>RHNS-SHCON</v>
          </cell>
          <cell r="F655">
            <v>2.0055246622024546E-4</v>
          </cell>
          <cell r="G655">
            <v>2.1007552489873583E-4</v>
          </cell>
          <cell r="H655">
            <v>2.7085220670417702E-4</v>
          </cell>
          <cell r="I655">
            <v>2.8017405677511689E-4</v>
          </cell>
          <cell r="J655">
            <v>2.7747514226841852E-4</v>
          </cell>
          <cell r="K655">
            <v>6.7487689573507295E-4</v>
          </cell>
          <cell r="L655">
            <v>6.8070338993371136E-4</v>
          </cell>
          <cell r="M655">
            <v>6.6583088207370299E-4</v>
          </cell>
          <cell r="N655">
            <v>6.4973608166686125E-4</v>
          </cell>
          <cell r="O655">
            <v>7.7213219663661424E-4</v>
          </cell>
        </row>
        <row r="656">
          <cell r="A656" t="str">
            <v>RHNS-SHCONBR</v>
          </cell>
          <cell r="B656" t="str">
            <v>VAR_fin</v>
          </cell>
          <cell r="C656" t="str">
            <v>CON</v>
          </cell>
          <cell r="F656">
            <v>2.0055246622024546E-4</v>
          </cell>
          <cell r="G656">
            <v>2.1007552489873583E-4</v>
          </cell>
          <cell r="H656">
            <v>2.7085220670417702E-4</v>
          </cell>
          <cell r="I656">
            <v>2.8017405677511689E-4</v>
          </cell>
          <cell r="J656">
            <v>2.7747514226841852E-4</v>
          </cell>
          <cell r="K656">
            <v>6.7487689573507295E-4</v>
          </cell>
          <cell r="L656">
            <v>6.8070338993371136E-4</v>
          </cell>
          <cell r="M656">
            <v>6.6583088207370299E-4</v>
          </cell>
          <cell r="N656">
            <v>6.4973608166686125E-4</v>
          </cell>
          <cell r="O656">
            <v>7.7213219663661424E-4</v>
          </cell>
        </row>
        <row r="657">
          <cell r="A657" t="str">
            <v>RHNS-SHCONBR</v>
          </cell>
          <cell r="B657" t="str">
            <v>VAR_ncap</v>
          </cell>
          <cell r="C657" t="str">
            <v>-</v>
          </cell>
          <cell r="E657">
            <v>1.16043181624358E-7</v>
          </cell>
          <cell r="F657">
            <v>1.83081331458783E-5</v>
          </cell>
          <cell r="G657">
            <v>3.2483690669650301E-7</v>
          </cell>
          <cell r="H657">
            <v>5.4339086589653402E-6</v>
          </cell>
          <cell r="I657">
            <v>4.4902859468096099E-7</v>
          </cell>
          <cell r="J657">
            <v>2.1177235104575701E-7</v>
          </cell>
          <cell r="K657">
            <v>3.3093719380647997E-5</v>
          </cell>
          <cell r="L657">
            <v>4.32872434034013E-7</v>
          </cell>
          <cell r="M657">
            <v>8.95144389552826E-7</v>
          </cell>
          <cell r="N657">
            <v>5.1967725420768596E-7</v>
          </cell>
          <cell r="O657">
            <v>1.50423170402725E-5</v>
          </cell>
        </row>
        <row r="658">
          <cell r="A658" t="str">
            <v>RHNS-SHCONBR</v>
          </cell>
          <cell r="B658" t="str">
            <v>VAR_cap</v>
          </cell>
          <cell r="C658" t="str">
            <v>-</v>
          </cell>
          <cell r="E658">
            <v>1.16043181624358E-7</v>
          </cell>
          <cell r="F658">
            <v>1.8410937534862273E-5</v>
          </cell>
          <cell r="G658">
            <v>1.873384932420797E-5</v>
          </cell>
          <cell r="H658">
            <v>2.4134050400417167E-5</v>
          </cell>
          <cell r="I658">
            <v>2.4540595592377309E-5</v>
          </cell>
          <cell r="J658">
            <v>2.4702387297064636E-5</v>
          </cell>
          <cell r="K658">
            <v>5.7740234762936561E-5</v>
          </cell>
          <cell r="L658">
            <v>5.8112701418470901E-5</v>
          </cell>
          <cell r="M658">
            <v>5.8926641991080588E-5</v>
          </cell>
          <cell r="N658">
            <v>5.9363950775460987E-5</v>
          </cell>
          <cell r="O658">
            <v>7.4328582769853151E-5</v>
          </cell>
        </row>
        <row r="659">
          <cell r="A659" t="str">
            <v>D-RHEM_SOLELC</v>
          </cell>
          <cell r="B659" t="str">
            <v>VAR_fout</v>
          </cell>
          <cell r="C659" t="str">
            <v>ELC5</v>
          </cell>
          <cell r="D659">
            <v>0.20967140496825104</v>
          </cell>
          <cell r="E659">
            <v>0.68170759808110604</v>
          </cell>
          <cell r="F659">
            <v>1.6254902492515808</v>
          </cell>
          <cell r="G659">
            <v>3.7782622332986833</v>
          </cell>
          <cell r="H659">
            <v>3.9599575804019977</v>
          </cell>
          <cell r="I659">
            <v>4.1974439991769756</v>
          </cell>
          <cell r="J659">
            <v>4.4797365814315757</v>
          </cell>
          <cell r="K659">
            <v>4.7484806470023466</v>
          </cell>
          <cell r="L659">
            <v>4.9753442718192735</v>
          </cell>
          <cell r="M659">
            <v>5.1768692185704017</v>
          </cell>
          <cell r="N659">
            <v>5.4442713257026298</v>
          </cell>
          <cell r="O659">
            <v>5.6309477227756703</v>
          </cell>
        </row>
        <row r="660">
          <cell r="A660" t="str">
            <v>D-RHEM_SOLELC</v>
          </cell>
          <cell r="B660" t="str">
            <v>VAR_fout</v>
          </cell>
          <cell r="C660" t="str">
            <v>RHEM_ELC</v>
          </cell>
          <cell r="D660">
            <v>0.65281182081759681</v>
          </cell>
          <cell r="E660">
            <v>0.60587631835982347</v>
          </cell>
          <cell r="F660">
            <v>1.3028415741476149</v>
          </cell>
          <cell r="G660">
            <v>2.4847800131898992</v>
          </cell>
          <cell r="H660">
            <v>2.6223233599026758</v>
          </cell>
          <cell r="I660">
            <v>2.7206315476356333</v>
          </cell>
          <cell r="J660">
            <v>2.7912782058888421</v>
          </cell>
          <cell r="K660">
            <v>2.8925418525064894</v>
          </cell>
          <cell r="L660">
            <v>3.0560090090115488</v>
          </cell>
          <cell r="M660">
            <v>3.2623586954883419</v>
          </cell>
          <cell r="N660">
            <v>3.4251276061608813</v>
          </cell>
          <cell r="O660">
            <v>3.684570552858518</v>
          </cell>
        </row>
        <row r="661">
          <cell r="A661" t="str">
            <v>D-RHEM_SOLELC</v>
          </cell>
          <cell r="B661" t="str">
            <v>VAR_fin</v>
          </cell>
          <cell r="C661" t="str">
            <v>RHEM_SOL_ELC</v>
          </cell>
          <cell r="D661">
            <v>0.86248322578584768</v>
          </cell>
          <cell r="E661">
            <v>1.2875827295609441</v>
          </cell>
          <cell r="F661">
            <v>2.9283318233991964</v>
          </cell>
          <cell r="G661">
            <v>6.2630422464885802</v>
          </cell>
          <cell r="H661">
            <v>6.5822809403046705</v>
          </cell>
          <cell r="I661">
            <v>6.9180755468126121</v>
          </cell>
          <cell r="J661">
            <v>7.2710147873204143</v>
          </cell>
          <cell r="K661">
            <v>7.6410224995088285</v>
          </cell>
          <cell r="L661">
            <v>8.031353280830821</v>
          </cell>
          <cell r="M661">
            <v>8.4392279140587405</v>
          </cell>
          <cell r="N661">
            <v>8.8693989318635147</v>
          </cell>
          <cell r="O661">
            <v>9.3155182756341866</v>
          </cell>
        </row>
        <row r="662">
          <cell r="A662" t="str">
            <v>ITOT-SWHCONBR7</v>
          </cell>
          <cell r="B662" t="str">
            <v>VAR_fout</v>
          </cell>
          <cell r="C662" t="str">
            <v>ITOT-ELS</v>
          </cell>
          <cell r="I662">
            <v>7.19335920208468E-4</v>
          </cell>
          <cell r="J662">
            <v>9.8664718873699999E-4</v>
          </cell>
          <cell r="K662">
            <v>1.3378414627982216E-3</v>
          </cell>
          <cell r="L662">
            <v>9.7650909508233596E-4</v>
          </cell>
          <cell r="M662">
            <v>1.4723244899590092E-3</v>
          </cell>
          <cell r="N662">
            <v>1.3161592020096999E-3</v>
          </cell>
          <cell r="O662">
            <v>3.0739791594534519E-3</v>
          </cell>
        </row>
        <row r="663">
          <cell r="A663" t="str">
            <v>ITOT-SWHCONBR7</v>
          </cell>
          <cell r="B663" t="str">
            <v>VAR_fout</v>
          </cell>
          <cell r="C663" t="str">
            <v>ITOT-SWHC</v>
          </cell>
          <cell r="I663">
            <v>1.2543610814000057E-4</v>
          </cell>
          <cell r="J663">
            <v>1.7204921926681366E-4</v>
          </cell>
          <cell r="K663">
            <v>2.332896518682134E-4</v>
          </cell>
          <cell r="L663">
            <v>1.7028136230836876E-4</v>
          </cell>
          <cell r="M663">
            <v>2.5674048626147768E-4</v>
          </cell>
          <cell r="N663">
            <v>2.295087501607041E-4</v>
          </cell>
          <cell r="O663">
            <v>5.3603326545067478E-4</v>
          </cell>
        </row>
        <row r="664">
          <cell r="A664" t="str">
            <v>ITOT-SWHCONBR7</v>
          </cell>
          <cell r="B664" t="str">
            <v>VAR_fin</v>
          </cell>
          <cell r="C664" t="str">
            <v>CON</v>
          </cell>
          <cell r="I664">
            <v>8.4477202834846836E-4</v>
          </cell>
          <cell r="J664">
            <v>1.1586964080038138E-3</v>
          </cell>
          <cell r="K664">
            <v>1.5711311146664358E-3</v>
          </cell>
          <cell r="L664">
            <v>1.1467904573907047E-3</v>
          </cell>
          <cell r="M664">
            <v>1.7290649762204868E-3</v>
          </cell>
          <cell r="N664">
            <v>1.5456679521704045E-3</v>
          </cell>
          <cell r="O664">
            <v>3.6100124249041246E-3</v>
          </cell>
        </row>
        <row r="665">
          <cell r="A665" t="str">
            <v>ITOT-SWHCONBR7</v>
          </cell>
          <cell r="B665" t="str">
            <v>VAR_ncap</v>
          </cell>
          <cell r="C665" t="str">
            <v>-</v>
          </cell>
          <cell r="I665">
            <v>4.5832479722931299E-5</v>
          </cell>
          <cell r="J665">
            <v>1.7083983687552101E-5</v>
          </cell>
          <cell r="K665">
            <v>2.2447791721962601E-5</v>
          </cell>
          <cell r="L665">
            <v>1.79625714270621E-5</v>
          </cell>
          <cell r="M665">
            <v>5.3544180253750098E-5</v>
          </cell>
          <cell r="N665">
            <v>1.4190554007784401E-5</v>
          </cell>
          <cell r="O665">
            <v>1.28572355979172E-4</v>
          </cell>
        </row>
        <row r="666">
          <cell r="A666" t="str">
            <v>ITOT-SWHCONBR7</v>
          </cell>
          <cell r="B666" t="str">
            <v>VAR_cap</v>
          </cell>
          <cell r="C666" t="str">
            <v>-</v>
          </cell>
          <cell r="I666">
            <v>4.5832479722931299E-5</v>
          </cell>
          <cell r="J666">
            <v>6.2916463410483495E-5</v>
          </cell>
          <cell r="K666">
            <v>8.5364255132446099E-5</v>
          </cell>
          <cell r="L666">
            <v>6.2273144507076706E-5</v>
          </cell>
          <cell r="M666">
            <v>9.3954543402774901E-5</v>
          </cell>
          <cell r="N666">
            <v>8.3978920675189801E-5</v>
          </cell>
          <cell r="O666">
            <v>1.96307090240706E-4</v>
          </cell>
        </row>
        <row r="667">
          <cell r="A667" t="str">
            <v>RHNS-SHSTG-ELCHP</v>
          </cell>
          <cell r="B667" t="str">
            <v>VAR_fout</v>
          </cell>
          <cell r="C667" t="str">
            <v>RHNS-SHAELCH</v>
          </cell>
          <cell r="E667">
            <v>2.3731063089785721E-2</v>
          </cell>
          <cell r="F667">
            <v>8.5287265136661697E-2</v>
          </cell>
          <cell r="G667">
            <v>0.22026118592816524</v>
          </cell>
          <cell r="H667">
            <v>0.18260249114632579</v>
          </cell>
          <cell r="I667">
            <v>0.18187729224353208</v>
          </cell>
          <cell r="J667">
            <v>0.1684869116148735</v>
          </cell>
          <cell r="K667">
            <v>0.20992762018278766</v>
          </cell>
          <cell r="L667">
            <v>0.25049956621348962</v>
          </cell>
          <cell r="M667">
            <v>0.25559762607502207</v>
          </cell>
          <cell r="N667">
            <v>0.26087276155010686</v>
          </cell>
          <cell r="O667">
            <v>0.24864101339293923</v>
          </cell>
        </row>
        <row r="668">
          <cell r="A668" t="str">
            <v>RHNS-SHSTG-ELCHP</v>
          </cell>
          <cell r="B668" t="str">
            <v>VAR_fin</v>
          </cell>
          <cell r="C668" t="str">
            <v>RHNS-SHAELCH</v>
          </cell>
          <cell r="E668">
            <v>2.373245638497299E-2</v>
          </cell>
          <cell r="F668">
            <v>8.5292103557256457E-2</v>
          </cell>
          <cell r="G668">
            <v>0.2202700643261625</v>
          </cell>
          <cell r="H668">
            <v>0.18261105796957056</v>
          </cell>
          <cell r="I668">
            <v>0.18188635181577298</v>
          </cell>
          <cell r="J668">
            <v>0.16849665761147387</v>
          </cell>
          <cell r="K668">
            <v>0.20993809062531446</v>
          </cell>
          <cell r="L668">
            <v>0.25051032962586184</v>
          </cell>
          <cell r="M668">
            <v>0.2556077792427332</v>
          </cell>
          <cell r="N668">
            <v>0.26088291735787417</v>
          </cell>
          <cell r="O668">
            <v>0.24865316414537939</v>
          </cell>
        </row>
        <row r="669">
          <cell r="A669" t="str">
            <v>RHNS-SHSTG-ELCHP</v>
          </cell>
          <cell r="B669" t="str">
            <v>VAR_ncap</v>
          </cell>
          <cell r="C669" t="str">
            <v>-</v>
          </cell>
          <cell r="D669">
            <v>8.6796706721134495E-5</v>
          </cell>
          <cell r="E669">
            <v>3.0437822581662198E-3</v>
          </cell>
          <cell r="F669">
            <v>6.2204750126700998E-3</v>
          </cell>
          <cell r="G669">
            <v>1.0777276239307E-2</v>
          </cell>
          <cell r="H669">
            <v>1.4736273417623399E-3</v>
          </cell>
          <cell r="I669">
            <v>8.5048199669840608E-3</v>
          </cell>
          <cell r="J669">
            <v>1.00004358573304E-2</v>
          </cell>
          <cell r="K669">
            <v>3.83264485996683E-3</v>
          </cell>
          <cell r="L669">
            <v>8.5943332646951295E-3</v>
          </cell>
          <cell r="M669">
            <v>9.9753176282561407E-3</v>
          </cell>
          <cell r="N669">
            <v>5.9620481650222799E-3</v>
          </cell>
          <cell r="O669">
            <v>6.5298610386553303E-3</v>
          </cell>
        </row>
        <row r="670">
          <cell r="A670" t="str">
            <v>RHNS-SHSTG-ELCHP</v>
          </cell>
          <cell r="B670" t="str">
            <v>VAR_cap</v>
          </cell>
          <cell r="C670" t="str">
            <v>-</v>
          </cell>
          <cell r="D670">
            <v>8.6796706721134495E-5</v>
          </cell>
          <cell r="E670">
            <v>3.124119684372895E-3</v>
          </cell>
          <cell r="F670">
            <v>9.3308550333006442E-3</v>
          </cell>
          <cell r="G670">
            <v>2.0084893601752994E-2</v>
          </cell>
          <cell r="H670">
            <v>1.9948729710305448E-2</v>
          </cell>
          <cell r="I670">
            <v>1.9916826570440714E-2</v>
          </cell>
          <cell r="J670">
            <v>1.9916520217091348E-2</v>
          </cell>
          <cell r="K670">
            <v>2.2146959788831629E-2</v>
          </cell>
          <cell r="L670">
            <v>2.2140221431186179E-2</v>
          </cell>
          <cell r="M670">
            <v>2.2147665503012344E-2</v>
          </cell>
          <cell r="N670">
            <v>2.2144253032746152E-2</v>
          </cell>
          <cell r="O670">
            <v>2.2162483194796325E-2</v>
          </cell>
        </row>
        <row r="671">
          <cell r="A671" t="str">
            <v>RHNS-SHSOLBR</v>
          </cell>
          <cell r="B671" t="str">
            <v>VAR_fout</v>
          </cell>
          <cell r="C671" t="str">
            <v>RHNS-SHASOL</v>
          </cell>
          <cell r="E671">
            <v>1.3403364239079384E-2</v>
          </cell>
          <cell r="F671">
            <v>1.5506800284606595E-2</v>
          </cell>
          <cell r="G671">
            <v>1.4226286582361454E-2</v>
          </cell>
          <cell r="H671">
            <v>1.6080318329239267E-2</v>
          </cell>
          <cell r="I671">
            <v>1.3439784053307721E-2</v>
          </cell>
          <cell r="J671">
            <v>1.2297259996608094E-2</v>
          </cell>
          <cell r="K671">
            <v>1.740764478079988E-2</v>
          </cell>
          <cell r="L671">
            <v>1.7338520332253533E-2</v>
          </cell>
          <cell r="M671">
            <v>1.7320651737413661E-2</v>
          </cell>
          <cell r="N671">
            <v>5.3893357175014258E-3</v>
          </cell>
          <cell r="O671">
            <v>4.0837368502937193E-3</v>
          </cell>
        </row>
        <row r="672">
          <cell r="A672" t="str">
            <v>RHNS-SHSOLBR</v>
          </cell>
          <cell r="B672" t="str">
            <v>VAR_fin</v>
          </cell>
          <cell r="C672" t="str">
            <v>SOL</v>
          </cell>
          <cell r="E672">
            <v>1.3403364239079384E-2</v>
          </cell>
          <cell r="F672">
            <v>1.5506800284606595E-2</v>
          </cell>
          <cell r="G672">
            <v>1.4226286582361454E-2</v>
          </cell>
          <cell r="H672">
            <v>1.6080318329239267E-2</v>
          </cell>
          <cell r="I672">
            <v>1.3439784053307721E-2</v>
          </cell>
          <cell r="J672">
            <v>1.2297259996608094E-2</v>
          </cell>
          <cell r="K672">
            <v>1.740764478079988E-2</v>
          </cell>
          <cell r="L672">
            <v>1.7338520332253533E-2</v>
          </cell>
          <cell r="M672">
            <v>1.7320651737413661E-2</v>
          </cell>
          <cell r="N672">
            <v>5.3893357175014258E-3</v>
          </cell>
          <cell r="O672">
            <v>4.0837368502937193E-3</v>
          </cell>
        </row>
        <row r="673">
          <cell r="A673" t="str">
            <v>RHNS-SHSOLBR</v>
          </cell>
          <cell r="B673" t="str">
            <v>VAR_ncap</v>
          </cell>
          <cell r="C673" t="str">
            <v>-</v>
          </cell>
          <cell r="E673">
            <v>2.35082126565742E-3</v>
          </cell>
          <cell r="F673">
            <v>1.20578788590192E-4</v>
          </cell>
          <cell r="G673">
            <v>7.5162664871898298E-7</v>
          </cell>
          <cell r="H673">
            <v>1.1467573408023199E-3</v>
          </cell>
          <cell r="I673">
            <v>1.29985886451357E-3</v>
          </cell>
          <cell r="J673">
            <v>2.6556502650850001E-5</v>
          </cell>
          <cell r="K673">
            <v>1.2820251471986201E-3</v>
          </cell>
          <cell r="L673">
            <v>1.1042096584893801E-3</v>
          </cell>
          <cell r="M673">
            <v>2.2618629827938599E-4</v>
          </cell>
          <cell r="N673">
            <v>1.40768669121405E-3</v>
          </cell>
          <cell r="O673">
            <v>9.9155650352932196E-4</v>
          </cell>
        </row>
        <row r="674">
          <cell r="A674" t="str">
            <v>RHNS-SHSOLBR</v>
          </cell>
          <cell r="B674" t="str">
            <v>VAR_cap</v>
          </cell>
          <cell r="C674" t="str">
            <v>-</v>
          </cell>
          <cell r="E674">
            <v>2.35082126565742E-3</v>
          </cell>
          <cell r="F674">
            <v>2.4714000542476102E-3</v>
          </cell>
          <cell r="G674">
            <v>2.4721516808963299E-3</v>
          </cell>
          <cell r="H674">
            <v>2.47251645368512E-3</v>
          </cell>
          <cell r="I674">
            <v>2.4725460137307899E-3</v>
          </cell>
          <cell r="J674">
            <v>2.47317270796674E-3</v>
          </cell>
          <cell r="K674">
            <v>2.6084405143630401E-3</v>
          </cell>
          <cell r="L674">
            <v>2.6090013083708901E-3</v>
          </cell>
          <cell r="M674">
            <v>2.61242110396738E-3</v>
          </cell>
          <cell r="N674">
            <v>2.61510782897223E-3</v>
          </cell>
          <cell r="O674">
            <v>2.6254294930227601E-3</v>
          </cell>
        </row>
        <row r="675">
          <cell r="A675" t="str">
            <v>RHES-SHPLTBR</v>
          </cell>
          <cell r="B675" t="str">
            <v>VAR_fout</v>
          </cell>
          <cell r="C675" t="str">
            <v>RHES-SHPLT</v>
          </cell>
          <cell r="D675">
            <v>1.295756849295949</v>
          </cell>
          <cell r="E675">
            <v>1.4868844007511874</v>
          </cell>
          <cell r="F675">
            <v>1.4868841365949865</v>
          </cell>
          <cell r="G675">
            <v>1.4868844825057259</v>
          </cell>
          <cell r="H675">
            <v>1.4868851575702815</v>
          </cell>
          <cell r="I675">
            <v>1.4868863115767441</v>
          </cell>
          <cell r="J675">
            <v>1.4868878358378028</v>
          </cell>
          <cell r="K675">
            <v>1.4868897644351322</v>
          </cell>
          <cell r="L675">
            <v>1.4868913718510905</v>
          </cell>
          <cell r="M675">
            <v>1.4868934558144211</v>
          </cell>
          <cell r="N675">
            <v>1.4868970228981715</v>
          </cell>
          <cell r="O675">
            <v>1.4869075288153386</v>
          </cell>
        </row>
        <row r="676">
          <cell r="A676" t="str">
            <v>RHES-SHPLTBR</v>
          </cell>
          <cell r="B676" t="str">
            <v>VAR_fin</v>
          </cell>
          <cell r="C676" t="str">
            <v>RPLT</v>
          </cell>
          <cell r="D676">
            <v>1.439729832551053</v>
          </cell>
          <cell r="E676">
            <v>1.6520937786124308</v>
          </cell>
          <cell r="F676">
            <v>1.6520934851055407</v>
          </cell>
          <cell r="G676">
            <v>1.6520938694508072</v>
          </cell>
          <cell r="H676">
            <v>1.6520946195225341</v>
          </cell>
          <cell r="I676">
            <v>1.6520959017519361</v>
          </cell>
          <cell r="J676">
            <v>1.6520975953753356</v>
          </cell>
          <cell r="K676">
            <v>1.6520997382612572</v>
          </cell>
          <cell r="L676">
            <v>1.6521015242789883</v>
          </cell>
          <cell r="M676">
            <v>1.6521038397937997</v>
          </cell>
          <cell r="N676">
            <v>1.652107803220191</v>
          </cell>
          <cell r="O676">
            <v>1.6521194764614866</v>
          </cell>
        </row>
        <row r="677">
          <cell r="A677" t="str">
            <v>RHES-SHPLTBR</v>
          </cell>
          <cell r="B677" t="str">
            <v>VAR_ncap</v>
          </cell>
          <cell r="C677" t="str">
            <v>-</v>
          </cell>
          <cell r="E677">
            <v>1.5484384260429701E-2</v>
          </cell>
          <cell r="F677">
            <v>2.9937283385054702E-6</v>
          </cell>
          <cell r="G677">
            <v>4.7718591447234E-6</v>
          </cell>
          <cell r="H677">
            <v>8.5083782391989396E-2</v>
          </cell>
          <cell r="I677">
            <v>3.50666988073631E-2</v>
          </cell>
          <cell r="J677">
            <v>2.5688815987363198E-6</v>
          </cell>
          <cell r="K677">
            <v>8.5114521239820398E-2</v>
          </cell>
          <cell r="L677">
            <v>2.9656124651887002E-2</v>
          </cell>
          <cell r="M677">
            <v>5.4067136370972704E-3</v>
          </cell>
          <cell r="N677">
            <v>7.9440542753803994E-2</v>
          </cell>
          <cell r="O677">
            <v>3.5370345049763698E-2</v>
          </cell>
        </row>
        <row r="678">
          <cell r="A678" t="str">
            <v>RHES-SHPLTBR</v>
          </cell>
          <cell r="B678" t="str">
            <v>VAR_cap</v>
          </cell>
          <cell r="C678" t="str">
            <v>-</v>
          </cell>
          <cell r="D678">
            <v>0.104681131456585</v>
          </cell>
          <cell r="E678">
            <v>0.12016546608604181</v>
          </cell>
          <cell r="F678">
            <v>0.12016818589741428</v>
          </cell>
          <cell r="G678">
            <v>0.12017247545578058</v>
          </cell>
          <cell r="H678">
            <v>0.12017115253828768</v>
          </cell>
          <cell r="I678">
            <v>0.12015450892504506</v>
          </cell>
          <cell r="J678">
            <v>0.12015265239300907</v>
          </cell>
          <cell r="K678">
            <v>0.12018320850228584</v>
          </cell>
          <cell r="L678">
            <v>0.12016037094818401</v>
          </cell>
          <cell r="M678">
            <v>0.12017672121911308</v>
          </cell>
          <cell r="N678">
            <v>0.12017667458277749</v>
          </cell>
          <cell r="O678">
            <v>0.12021689584237324</v>
          </cell>
        </row>
        <row r="679">
          <cell r="A679" t="str">
            <v>RHES-SHCONBR6</v>
          </cell>
          <cell r="B679" t="str">
            <v>VAR_fout</v>
          </cell>
          <cell r="C679" t="str">
            <v>RHES-SHCON</v>
          </cell>
          <cell r="E679">
            <v>3.7356599032037748E-4</v>
          </cell>
          <cell r="F679">
            <v>3.7401777969660929E-4</v>
          </cell>
          <cell r="G679">
            <v>3.7459518420420422E-4</v>
          </cell>
          <cell r="H679">
            <v>3.751085345255096E-4</v>
          </cell>
          <cell r="I679">
            <v>3.7539374784233386E-4</v>
          </cell>
          <cell r="J679">
            <v>3.7542441307399007E-4</v>
          </cell>
          <cell r="K679">
            <v>3.052738625679209E-4</v>
          </cell>
          <cell r="L679">
            <v>1.9284081600180324E-4</v>
          </cell>
          <cell r="M679">
            <v>2.0523449502867749E-4</v>
          </cell>
          <cell r="N679">
            <v>2.0963507356348626E-4</v>
          </cell>
          <cell r="O679">
            <v>3.8981499456376434E-4</v>
          </cell>
        </row>
        <row r="680">
          <cell r="A680" t="str">
            <v>RHES-SHCONBR6</v>
          </cell>
          <cell r="B680" t="str">
            <v>VAR_fin</v>
          </cell>
          <cell r="C680" t="str">
            <v>CON</v>
          </cell>
          <cell r="E680">
            <v>3.7356599032037748E-4</v>
          </cell>
          <cell r="F680">
            <v>3.7401777969660929E-4</v>
          </cell>
          <cell r="G680">
            <v>3.7459518420420422E-4</v>
          </cell>
          <cell r="H680">
            <v>3.751085345255096E-4</v>
          </cell>
          <cell r="I680">
            <v>3.7539374784233386E-4</v>
          </cell>
          <cell r="J680">
            <v>3.7542441307399007E-4</v>
          </cell>
          <cell r="K680">
            <v>3.052738625679209E-4</v>
          </cell>
          <cell r="L680">
            <v>1.9284081600180324E-4</v>
          </cell>
          <cell r="M680">
            <v>2.0523449502867749E-4</v>
          </cell>
          <cell r="N680">
            <v>2.0963507356348626E-4</v>
          </cell>
          <cell r="O680">
            <v>3.8981499456376434E-4</v>
          </cell>
        </row>
        <row r="681">
          <cell r="A681" t="str">
            <v>RHES-SHCONBR6</v>
          </cell>
          <cell r="B681" t="str">
            <v>VAR_ncap</v>
          </cell>
          <cell r="C681" t="str">
            <v>-</v>
          </cell>
          <cell r="E681">
            <v>3.0135952884881801E-5</v>
          </cell>
          <cell r="F681">
            <v>3.7240528532010102E-8</v>
          </cell>
          <cell r="G681">
            <v>4.9346977495691603E-8</v>
          </cell>
          <cell r="H681">
            <v>4.55350392191046E-8</v>
          </cell>
          <cell r="I681">
            <v>3.3890496532587702E-8</v>
          </cell>
          <cell r="J681">
            <v>2.6010742489986899E-8</v>
          </cell>
          <cell r="K681">
            <v>4.1267410475246803E-6</v>
          </cell>
          <cell r="L681">
            <v>1.1284491006827E-5</v>
          </cell>
          <cell r="M681">
            <v>1.0515873692978399E-6</v>
          </cell>
          <cell r="N681">
            <v>3.9841046383207997E-7</v>
          </cell>
          <cell r="O681">
            <v>1.46030834541077E-5</v>
          </cell>
        </row>
        <row r="682">
          <cell r="A682" t="str">
            <v>RHES-SHCONBR6</v>
          </cell>
          <cell r="B682" t="str">
            <v>VAR_cap</v>
          </cell>
          <cell r="C682" t="str">
            <v>-</v>
          </cell>
          <cell r="E682">
            <v>3.0135952884881801E-5</v>
          </cell>
          <cell r="F682">
            <v>3.0173193413413798E-5</v>
          </cell>
          <cell r="G682">
            <v>3.02225403909095E-5</v>
          </cell>
          <cell r="H682">
            <v>3.02680754301286E-5</v>
          </cell>
          <cell r="I682">
            <v>3.03019659266612E-5</v>
          </cell>
          <cell r="J682">
            <v>3.03279766691512E-5</v>
          </cell>
          <cell r="K682">
            <v>2.4656399428846199E-5</v>
          </cell>
          <cell r="L682">
            <v>1.55640801092307E-5</v>
          </cell>
          <cell r="M682">
            <v>1.6568255701891201E-5</v>
          </cell>
          <cell r="N682">
            <v>1.6923890824019101E-5</v>
          </cell>
          <cell r="O682">
            <v>3.1490324084079199E-5</v>
          </cell>
        </row>
        <row r="683">
          <cell r="A683" t="str">
            <v>RHSA-WHPLTBR</v>
          </cell>
          <cell r="B683" t="str">
            <v>VAR_fout</v>
          </cell>
          <cell r="C683" t="str">
            <v>RHSA-WHPLT</v>
          </cell>
          <cell r="D683">
            <v>0.16979244297582435</v>
          </cell>
          <cell r="E683">
            <v>0.19483711179238813</v>
          </cell>
          <cell r="F683">
            <v>0.12883580377742074</v>
          </cell>
          <cell r="G683">
            <v>0.1341519429570269</v>
          </cell>
          <cell r="H683">
            <v>0.13881739827649622</v>
          </cell>
          <cell r="I683">
            <v>0.14230655258808925</v>
          </cell>
          <cell r="J683">
            <v>0.14508519250839697</v>
          </cell>
          <cell r="K683">
            <v>0.1473591015315206</v>
          </cell>
          <cell r="L683">
            <v>0.14907221975767471</v>
          </cell>
          <cell r="M683">
            <v>0.15061739163486826</v>
          </cell>
          <cell r="N683">
            <v>0.15061163879541908</v>
          </cell>
          <cell r="O683">
            <v>0.15067427041731815</v>
          </cell>
        </row>
        <row r="684">
          <cell r="A684" t="str">
            <v>RHSA-WHPLTBR</v>
          </cell>
          <cell r="B684" t="str">
            <v>VAR_fin</v>
          </cell>
          <cell r="C684" t="str">
            <v>RPLT</v>
          </cell>
          <cell r="D684">
            <v>0.27166790876131913</v>
          </cell>
          <cell r="E684">
            <v>0.31173937886782122</v>
          </cell>
          <cell r="F684">
            <v>0.20613728604387319</v>
          </cell>
          <cell r="G684">
            <v>0.2146431087312429</v>
          </cell>
          <cell r="H684">
            <v>0.22210783724239391</v>
          </cell>
          <cell r="I684">
            <v>0.22769048414094276</v>
          </cell>
          <cell r="J684">
            <v>0.23213630801343496</v>
          </cell>
          <cell r="K684">
            <v>0.23577456245043324</v>
          </cell>
          <cell r="L684">
            <v>0.2385155516122793</v>
          </cell>
          <cell r="M684">
            <v>0.24098782661578919</v>
          </cell>
          <cell r="N684">
            <v>0.24097862207267037</v>
          </cell>
          <cell r="O684">
            <v>0.24107883266770924</v>
          </cell>
        </row>
        <row r="685">
          <cell r="A685" t="str">
            <v>RHSA-WHPLTBR</v>
          </cell>
          <cell r="B685" t="str">
            <v>VAR_ncap</v>
          </cell>
          <cell r="C685" t="str">
            <v>-</v>
          </cell>
          <cell r="E685">
            <v>1.9562878169581501E-3</v>
          </cell>
          <cell r="F685">
            <v>8.2130946297831003E-7</v>
          </cell>
          <cell r="G685">
            <v>8.3190706371159495E-7</v>
          </cell>
          <cell r="H685">
            <v>5.5467944684000998E-3</v>
          </cell>
          <cell r="I685">
            <v>4.1560246500256899E-3</v>
          </cell>
          <cell r="J685">
            <v>1.69044992721696E-4</v>
          </cell>
          <cell r="K685">
            <v>5.7393550688526499E-3</v>
          </cell>
          <cell r="L685">
            <v>3.60983145029298E-3</v>
          </cell>
          <cell r="M685">
            <v>9.1887784253218401E-4</v>
          </cell>
          <cell r="N685">
            <v>5.8524718130321699E-3</v>
          </cell>
          <cell r="O685">
            <v>3.5423919039030698E-3</v>
          </cell>
        </row>
        <row r="686">
          <cell r="A686" t="str">
            <v>RHSA-WHPLTBR</v>
          </cell>
          <cell r="B686" t="str">
            <v>VAR_cap</v>
          </cell>
          <cell r="C686" t="str">
            <v>-</v>
          </cell>
          <cell r="D686">
            <v>1.12410901121583E-2</v>
          </cell>
          <cell r="E686">
            <v>1.3197310791216492E-2</v>
          </cell>
          <cell r="F686">
            <v>1.3195051409677741E-2</v>
          </cell>
          <cell r="G686">
            <v>1.3193640212704985E-2</v>
          </cell>
          <cell r="H686">
            <v>9.4630659840076164E-3</v>
          </cell>
          <cell r="I686">
            <v>9.7031169434673055E-3</v>
          </cell>
          <cell r="J686">
            <v>9.8712623635149582E-3</v>
          </cell>
          <cell r="K686">
            <v>1.0063464545695249E-2</v>
          </cell>
          <cell r="L686">
            <v>1.0133311918265218E-2</v>
          </cell>
          <cell r="M686">
            <v>1.0266994991544527E-2</v>
          </cell>
          <cell r="N686">
            <v>1.0251797595533659E-2</v>
          </cell>
          <cell r="O686">
            <v>1.0312549962774123E-2</v>
          </cell>
        </row>
        <row r="687">
          <cell r="A687" t="str">
            <v>ITOT-SWHCONBR8</v>
          </cell>
          <cell r="B687" t="str">
            <v>VAR_fout</v>
          </cell>
          <cell r="C687" t="str">
            <v>ITOT-ELS</v>
          </cell>
          <cell r="J687">
            <v>1.1080301748485362E-4</v>
          </cell>
          <cell r="K687">
            <v>3.6405644170019641E-4</v>
          </cell>
          <cell r="L687">
            <v>3.5208988288863577E-4</v>
          </cell>
          <cell r="M687">
            <v>5.4498395334189671E-4</v>
          </cell>
          <cell r="N687">
            <v>4.1365089246986916E-4</v>
          </cell>
          <cell r="O687">
            <v>1.0330327321735537E-3</v>
          </cell>
        </row>
        <row r="688">
          <cell r="A688" t="str">
            <v>ITOT-SWHCONBR8</v>
          </cell>
          <cell r="B688" t="str">
            <v>VAR_fout</v>
          </cell>
          <cell r="C688" t="str">
            <v>ITOT-SWHC</v>
          </cell>
          <cell r="J688">
            <v>4.278127478565116E-4</v>
          </cell>
          <cell r="K688">
            <v>1.4056294696118271E-3</v>
          </cell>
          <cell r="L688">
            <v>1.3594263379303293E-3</v>
          </cell>
          <cell r="M688">
            <v>2.1041943433424332E-3</v>
          </cell>
          <cell r="N688">
            <v>1.5971146723059567E-3</v>
          </cell>
          <cell r="O688">
            <v>3.9885607974286452E-3</v>
          </cell>
        </row>
        <row r="689">
          <cell r="A689" t="str">
            <v>ITOT-SWHCONBR8</v>
          </cell>
          <cell r="B689" t="str">
            <v>VAR_fin</v>
          </cell>
          <cell r="C689" t="str">
            <v>CON</v>
          </cell>
          <cell r="J689">
            <v>5.3861576534136525E-4</v>
          </cell>
          <cell r="K689">
            <v>1.7696859113120235E-3</v>
          </cell>
          <cell r="L689">
            <v>1.7115162208189666E-3</v>
          </cell>
          <cell r="M689">
            <v>2.6491782966843315E-3</v>
          </cell>
          <cell r="N689">
            <v>2.0107655647758249E-3</v>
          </cell>
          <cell r="O689">
            <v>5.021593529602201E-3</v>
          </cell>
        </row>
        <row r="690">
          <cell r="A690" t="str">
            <v>ITOT-SWHCONBR8</v>
          </cell>
          <cell r="B690" t="str">
            <v>VAR_ncap</v>
          </cell>
          <cell r="C690" t="str">
            <v>-</v>
          </cell>
          <cell r="J690">
            <v>2.92622804089058E-5</v>
          </cell>
          <cell r="K690">
            <v>6.6989304116011906E-5</v>
          </cell>
          <cell r="L690">
            <v>7.1938124381136098E-7</v>
          </cell>
          <cell r="M690">
            <v>7.6399019148574597E-5</v>
          </cell>
          <cell r="N690">
            <v>2.06175214236514E-5</v>
          </cell>
          <cell r="O690">
            <v>1.76175660484292E-4</v>
          </cell>
        </row>
        <row r="691">
          <cell r="A691" t="str">
            <v>ITOT-SWHCONBR8</v>
          </cell>
          <cell r="B691" t="str">
            <v>VAR_cap</v>
          </cell>
          <cell r="C691" t="str">
            <v>-</v>
          </cell>
          <cell r="J691">
            <v>2.92622804089058E-5</v>
          </cell>
          <cell r="K691">
            <v>9.6251584524917805E-5</v>
          </cell>
          <cell r="L691">
            <v>9.3093847386804197E-5</v>
          </cell>
          <cell r="M691">
            <v>1.44107704508398E-4</v>
          </cell>
          <cell r="N691">
            <v>1.0937314249612099E-4</v>
          </cell>
          <cell r="O691">
            <v>2.7319220105651802E-4</v>
          </cell>
        </row>
        <row r="692">
          <cell r="A692" t="str">
            <v>D-SCOM_KEV_HFC_ELC_CHP</v>
          </cell>
          <cell r="B692" t="str">
            <v>VAR_fout</v>
          </cell>
          <cell r="C692" t="str">
            <v>ELC5</v>
          </cell>
          <cell r="G692">
            <v>8.4114317067115042E-4</v>
          </cell>
          <cell r="H692">
            <v>2.1759754919029764E-3</v>
          </cell>
          <cell r="I692">
            <v>2.5103132780472425E-3</v>
          </cell>
          <cell r="J692">
            <v>2.8999147092958625E-3</v>
          </cell>
          <cell r="K692">
            <v>7.3620275456302625E-3</v>
          </cell>
          <cell r="L692">
            <v>6.9658596961838549E-3</v>
          </cell>
          <cell r="M692">
            <v>1.6711923909016834E-2</v>
          </cell>
          <cell r="N692">
            <v>1.21197991617351E-2</v>
          </cell>
          <cell r="O692">
            <v>2.3701857484664555E-2</v>
          </cell>
        </row>
        <row r="693">
          <cell r="A693" t="str">
            <v>D-SCOM_KEV_HFC_ELC_CHP</v>
          </cell>
          <cell r="B693" t="str">
            <v>VAR_fout</v>
          </cell>
          <cell r="C693" t="str">
            <v>SCOM_ELC</v>
          </cell>
          <cell r="G693">
            <v>8.4005184446678391E-4</v>
          </cell>
          <cell r="H693">
            <v>2.1733091140613459E-3</v>
          </cell>
          <cell r="I693">
            <v>2.506063502939338E-3</v>
          </cell>
          <cell r="J693">
            <v>2.8949066871777392E-3</v>
          </cell>
          <cell r="K693">
            <v>7.3476179274008244E-3</v>
          </cell>
          <cell r="L693">
            <v>6.9554431320422968E-3</v>
          </cell>
          <cell r="M693">
            <v>1.6684346245289743E-2</v>
          </cell>
          <cell r="N693">
            <v>1.2107696649288405E-2</v>
          </cell>
          <cell r="O693">
            <v>2.3669558029406026E-2</v>
          </cell>
        </row>
        <row r="694">
          <cell r="A694" t="str">
            <v>D-SCOM_KEV_HFC_ELC_CHP</v>
          </cell>
          <cell r="B694" t="str">
            <v>VAR_fin</v>
          </cell>
          <cell r="C694" t="str">
            <v>SCOM_KEV_HFC_ELC_CHP</v>
          </cell>
          <cell r="G694">
            <v>1.6791308529693252E-3</v>
          </cell>
          <cell r="H694">
            <v>4.3471393743403572E-3</v>
          </cell>
          <cell r="I694">
            <v>5.0139612778724576E-3</v>
          </cell>
          <cell r="J694">
            <v>5.7924108498129488E-3</v>
          </cell>
          <cell r="K694">
            <v>1.4707595815207699E-2</v>
          </cell>
          <cell r="L694">
            <v>1.3919182650950497E-2</v>
          </cell>
          <cell r="M694">
            <v>3.3394127503027449E-2</v>
          </cell>
          <cell r="N694">
            <v>2.4225272351210091E-2</v>
          </cell>
          <cell r="O694">
            <v>4.7369152813298045E-2</v>
          </cell>
        </row>
        <row r="695">
          <cell r="A695" t="str">
            <v>D-EH2R</v>
          </cell>
          <cell r="B695" t="str">
            <v>VAR_fout</v>
          </cell>
          <cell r="C695" t="str">
            <v>EH2</v>
          </cell>
          <cell r="I695">
            <v>1.5548415839663709E-3</v>
          </cell>
          <cell r="J695">
            <v>1.4268555134485804E-3</v>
          </cell>
          <cell r="K695">
            <v>2.4769037499290459E-3</v>
          </cell>
          <cell r="L695">
            <v>2.1141343233368913E-3</v>
          </cell>
          <cell r="M695">
            <v>4.5511422083125705E-3</v>
          </cell>
          <cell r="N695">
            <v>6.3279909572399144E-3</v>
          </cell>
          <cell r="O695">
            <v>2.5459433311805526E-2</v>
          </cell>
        </row>
        <row r="696">
          <cell r="A696" t="str">
            <v>D-EH2R</v>
          </cell>
          <cell r="B696" t="str">
            <v>VAR_fin</v>
          </cell>
          <cell r="C696" t="str">
            <v>H2</v>
          </cell>
          <cell r="I696">
            <v>1.5548415839663709E-3</v>
          </cell>
          <cell r="J696">
            <v>1.4268555134485804E-3</v>
          </cell>
          <cell r="K696">
            <v>2.4769037499290459E-3</v>
          </cell>
          <cell r="L696">
            <v>2.1141343233368913E-3</v>
          </cell>
          <cell r="M696">
            <v>4.5511422083125705E-3</v>
          </cell>
          <cell r="N696">
            <v>6.3279909572399144E-3</v>
          </cell>
          <cell r="O696">
            <v>2.5459433311805526E-2</v>
          </cell>
        </row>
        <row r="697">
          <cell r="A697" t="str">
            <v>D-EH2R</v>
          </cell>
          <cell r="B697" t="str">
            <v>VAR_ncap</v>
          </cell>
          <cell r="C697" t="str">
            <v>-</v>
          </cell>
          <cell r="H697">
            <v>1.40370379270341E-6</v>
          </cell>
          <cell r="I697">
            <v>4.0821647218797799E-4</v>
          </cell>
          <cell r="J697">
            <v>3.8697247152614199E-4</v>
          </cell>
          <cell r="K697">
            <v>5.29793697327945E-5</v>
          </cell>
          <cell r="L697">
            <v>1.7356529399124799E-4</v>
          </cell>
          <cell r="M697">
            <v>3.0981932748461502E-4</v>
          </cell>
          <cell r="N697">
            <v>4.6942506486533499E-4</v>
          </cell>
          <cell r="O697">
            <v>1.6404701095496001E-3</v>
          </cell>
        </row>
        <row r="698">
          <cell r="A698" t="str">
            <v>D-EH2R</v>
          </cell>
          <cell r="B698" t="str">
            <v>VAR_cap</v>
          </cell>
          <cell r="C698" t="str">
            <v>-</v>
          </cell>
          <cell r="H698">
            <v>1.40370379270341E-6</v>
          </cell>
          <cell r="I698">
            <v>4.0851124568611698E-4</v>
          </cell>
          <cell r="J698">
            <v>3.8697247152614199E-4</v>
          </cell>
          <cell r="K698">
            <v>4.39951841258936E-4</v>
          </cell>
          <cell r="L698">
            <v>2.4910763599773298E-4</v>
          </cell>
          <cell r="M698">
            <v>4.4158699604494698E-4</v>
          </cell>
          <cell r="N698">
            <v>5.2430086001286095E-4</v>
          </cell>
          <cell r="O698">
            <v>2.10989517441494E-3</v>
          </cell>
        </row>
        <row r="699">
          <cell r="A699" t="str">
            <v>SCOM-ELCSPECADV</v>
          </cell>
          <cell r="B699" t="str">
            <v>VAR_fout</v>
          </cell>
          <cell r="C699" t="str">
            <v>SCOM-ELS</v>
          </cell>
          <cell r="G699">
            <v>4.1307124888876478E-4</v>
          </cell>
          <cell r="H699">
            <v>7.9921565037224199E-4</v>
          </cell>
          <cell r="I699">
            <v>8.9294191123410235E-4</v>
          </cell>
          <cell r="J699">
            <v>9.4020351856592373E-4</v>
          </cell>
          <cell r="K699">
            <v>1.4260988853000741E-3</v>
          </cell>
          <cell r="L699">
            <v>1.0594239279463607E-3</v>
          </cell>
          <cell r="M699">
            <v>1.5522041206567519E-3</v>
          </cell>
          <cell r="N699">
            <v>1.4921179111989471E-3</v>
          </cell>
          <cell r="O699">
            <v>2.9809066766671851E-3</v>
          </cell>
        </row>
        <row r="700">
          <cell r="A700" t="str">
            <v>SCOM-ELCSPECADV</v>
          </cell>
          <cell r="B700" t="str">
            <v>VAR_fin</v>
          </cell>
          <cell r="C700" t="str">
            <v>SCOM_ELC</v>
          </cell>
          <cell r="G700">
            <v>3.5566662597353134E-4</v>
          </cell>
          <cell r="H700">
            <v>6.7099114784182246E-4</v>
          </cell>
          <cell r="I700">
            <v>7.3144341982135902E-4</v>
          </cell>
          <cell r="J700">
            <v>7.5095526334298954E-4</v>
          </cell>
          <cell r="K700">
            <v>1.1113389932635592E-3</v>
          </cell>
          <cell r="L700">
            <v>8.2559430742104231E-4</v>
          </cell>
          <cell r="M700">
            <v>1.2096110463106159E-3</v>
          </cell>
          <cell r="N700">
            <v>1.1627867003860964E-3</v>
          </cell>
          <cell r="O700">
            <v>2.3229790438850741E-3</v>
          </cell>
        </row>
        <row r="701">
          <cell r="A701" t="str">
            <v>SCOM-ELCSPECADV</v>
          </cell>
          <cell r="B701" t="str">
            <v>VAR_ncap</v>
          </cell>
          <cell r="C701" t="str">
            <v>-</v>
          </cell>
          <cell r="G701">
            <v>4.35640369634443E-5</v>
          </cell>
          <cell r="H701">
            <v>4.0945534294212797E-5</v>
          </cell>
          <cell r="I701">
            <v>1.00620206917825E-5</v>
          </cell>
          <cell r="J701">
            <v>5.4194633718105899E-6</v>
          </cell>
          <cell r="K701">
            <v>5.2649744018525097E-5</v>
          </cell>
          <cell r="L701">
            <v>4.4061798731981697E-6</v>
          </cell>
          <cell r="M701">
            <v>9.3613896568954102E-5</v>
          </cell>
          <cell r="N701">
            <v>4.5320260143386799E-6</v>
          </cell>
          <cell r="O701">
            <v>1.6259259237577699E-4</v>
          </cell>
        </row>
        <row r="702">
          <cell r="A702" t="str">
            <v>SCOM-ELCSPECADV</v>
          </cell>
          <cell r="B702" t="str">
            <v>VAR_cap</v>
          </cell>
          <cell r="C702" t="str">
            <v>-</v>
          </cell>
          <cell r="G702">
            <v>4.35640369634443E-5</v>
          </cell>
          <cell r="H702">
            <v>8.4420250477309583E-5</v>
          </cell>
          <cell r="I702">
            <v>9.4226766870206445E-5</v>
          </cell>
          <cell r="J702">
            <v>9.9154644801505585E-5</v>
          </cell>
          <cell r="K702">
            <v>1.5069261414255182E-4</v>
          </cell>
          <cell r="L702">
            <v>1.1167266463549506E-4</v>
          </cell>
          <cell r="M702">
            <v>1.639864790259373E-4</v>
          </cell>
          <cell r="N702">
            <v>1.5757109442216381E-4</v>
          </cell>
          <cell r="O702">
            <v>3.1537834272480264E-4</v>
          </cell>
        </row>
        <row r="703">
          <cell r="A703" t="str">
            <v>RHSA-WHLTHRD</v>
          </cell>
          <cell r="B703" t="str">
            <v>VAR_fout</v>
          </cell>
          <cell r="C703" t="str">
            <v>RHSA-WHLTHRD</v>
          </cell>
          <cell r="D703">
            <v>1.3170391896782032</v>
          </cell>
          <cell r="E703">
            <v>1.4633764974104058</v>
          </cell>
          <cell r="F703">
            <v>1.4492640147870117</v>
          </cell>
          <cell r="G703">
            <v>1.4535558298699367</v>
          </cell>
          <cell r="H703">
            <v>1.4554645997460245</v>
          </cell>
          <cell r="I703">
            <v>1.6006732206528609</v>
          </cell>
          <cell r="J703">
            <v>1.5088501803201588</v>
          </cell>
          <cell r="K703">
            <v>1.604041689617115</v>
          </cell>
          <cell r="L703">
            <v>1.6007139721580097</v>
          </cell>
          <cell r="M703">
            <v>1.5630584666602803</v>
          </cell>
          <cell r="N703">
            <v>1.5807988977765459</v>
          </cell>
          <cell r="O703">
            <v>1.4433336830065404</v>
          </cell>
        </row>
        <row r="704">
          <cell r="A704" t="str">
            <v>RHSA-WHLTHRD</v>
          </cell>
          <cell r="B704" t="str">
            <v>VAR_fin</v>
          </cell>
          <cell r="C704" t="str">
            <v>RHSA_LTH</v>
          </cell>
          <cell r="D704">
            <v>1.7104405060755896</v>
          </cell>
          <cell r="E704">
            <v>1.8955654111533742</v>
          </cell>
          <cell r="F704">
            <v>1.8700180835961446</v>
          </cell>
          <cell r="G704">
            <v>1.8635331152178676</v>
          </cell>
          <cell r="H704">
            <v>1.8540950315235989</v>
          </cell>
          <cell r="I704">
            <v>2.0261686337377967</v>
          </cell>
          <cell r="J704">
            <v>1.9099369371141233</v>
          </cell>
          <cell r="K704">
            <v>2.0304325185026788</v>
          </cell>
          <cell r="L704">
            <v>2.0262202179215314</v>
          </cell>
          <cell r="M704">
            <v>1.9785550210889649</v>
          </cell>
          <cell r="N704">
            <v>2.0010112630082859</v>
          </cell>
          <cell r="O704">
            <v>1.8270046620335947</v>
          </cell>
        </row>
        <row r="705">
          <cell r="A705" t="str">
            <v>RHSA-WHLTHRD</v>
          </cell>
          <cell r="B705" t="str">
            <v>VAR_ncap</v>
          </cell>
          <cell r="C705" t="str">
            <v>-</v>
          </cell>
          <cell r="E705">
            <v>3.7115331861041503E-2</v>
          </cell>
          <cell r="F705">
            <v>3.1341144626603902E-2</v>
          </cell>
          <cell r="G705">
            <v>2.9741349890935E-2</v>
          </cell>
          <cell r="H705">
            <v>3.0961319059722301E-2</v>
          </cell>
          <cell r="I705">
            <v>3.5195619262575702E-2</v>
          </cell>
          <cell r="J705">
            <v>4.3066228452806998E-2</v>
          </cell>
          <cell r="K705">
            <v>3.1214144722723301E-2</v>
          </cell>
          <cell r="L705">
            <v>3.8389428070996802E-2</v>
          </cell>
          <cell r="M705">
            <v>2.8517260972417101E-2</v>
          </cell>
          <cell r="N705">
            <v>4.1669014678617798E-2</v>
          </cell>
          <cell r="O705">
            <v>4.0293568395896602E-2</v>
          </cell>
        </row>
        <row r="706">
          <cell r="A706" t="str">
            <v>RHSA-WHLTHRD</v>
          </cell>
          <cell r="B706" t="str">
            <v>VAR_cap</v>
          </cell>
          <cell r="C706" t="str">
            <v>-</v>
          </cell>
          <cell r="D706">
            <v>0.13737412127568699</v>
          </cell>
          <cell r="E706">
            <v>0.15072116648534428</v>
          </cell>
          <cell r="F706">
            <v>0.13876651863258088</v>
          </cell>
          <cell r="G706">
            <v>0.12650086809298727</v>
          </cell>
          <cell r="H706">
            <v>0.12982638861624501</v>
          </cell>
          <cell r="I706">
            <v>0.14178272022652599</v>
          </cell>
          <cell r="J706">
            <v>0.16225373986312799</v>
          </cell>
          <cell r="K706">
            <v>0.15333255542870899</v>
          </cell>
          <cell r="L706">
            <v>0.15910848789409499</v>
          </cell>
          <cell r="M706">
            <v>0.14059723450665201</v>
          </cell>
          <cell r="N706">
            <v>0.14098325446274002</v>
          </cell>
          <cell r="O706">
            <v>0.12927207184779194</v>
          </cell>
        </row>
        <row r="707">
          <cell r="A707" t="str">
            <v>RHES-SHCONBR7</v>
          </cell>
          <cell r="B707" t="str">
            <v>VAR_fout</v>
          </cell>
          <cell r="C707" t="str">
            <v>RHES-SHCON</v>
          </cell>
          <cell r="E707">
            <v>3.5214800825568009E-4</v>
          </cell>
          <cell r="F707">
            <v>3.5260449341234057E-4</v>
          </cell>
          <cell r="G707">
            <v>3.531870794785684E-4</v>
          </cell>
          <cell r="H707">
            <v>3.5370178235174978E-4</v>
          </cell>
          <cell r="I707">
            <v>3.5398063650892803E-4</v>
          </cell>
          <cell r="J707">
            <v>3.5402281413522387E-4</v>
          </cell>
          <cell r="K707">
            <v>2.9579025160372742E-4</v>
          </cell>
          <cell r="L707">
            <v>1.8763907776540766E-4</v>
          </cell>
          <cell r="M707">
            <v>2.0043078533479083E-4</v>
          </cell>
          <cell r="N707">
            <v>2.0481244343255255E-4</v>
          </cell>
          <cell r="O707">
            <v>3.8217528181703564E-4</v>
          </cell>
        </row>
        <row r="708">
          <cell r="A708" t="str">
            <v>RHES-SHCONBR7</v>
          </cell>
          <cell r="B708" t="str">
            <v>VAR_fin</v>
          </cell>
          <cell r="C708" t="str">
            <v>CON</v>
          </cell>
          <cell r="E708">
            <v>3.5214800825568009E-4</v>
          </cell>
          <cell r="F708">
            <v>3.5260449341234057E-4</v>
          </cell>
          <cell r="G708">
            <v>3.531870794785684E-4</v>
          </cell>
          <cell r="H708">
            <v>3.5370178235174978E-4</v>
          </cell>
          <cell r="I708">
            <v>3.5398063650892803E-4</v>
          </cell>
          <cell r="J708">
            <v>3.5402281413522387E-4</v>
          </cell>
          <cell r="K708">
            <v>2.9579025160372742E-4</v>
          </cell>
          <cell r="L708">
            <v>1.8763907776540766E-4</v>
          </cell>
          <cell r="M708">
            <v>2.0043078533479083E-4</v>
          </cell>
          <cell r="N708">
            <v>2.0481244343255255E-4</v>
          </cell>
          <cell r="O708">
            <v>3.8217528181703564E-4</v>
          </cell>
        </row>
        <row r="709">
          <cell r="A709" t="str">
            <v>RHES-SHCONBR7</v>
          </cell>
          <cell r="B709" t="str">
            <v>VAR_ncap</v>
          </cell>
          <cell r="C709" t="str">
            <v>-</v>
          </cell>
          <cell r="E709">
            <v>2.8404804473152601E-5</v>
          </cell>
          <cell r="F709">
            <v>3.7581238848864101E-8</v>
          </cell>
          <cell r="G709">
            <v>4.9786344106119997E-8</v>
          </cell>
          <cell r="H709">
            <v>4.5683252869543E-8</v>
          </cell>
          <cell r="I709">
            <v>3.33035262970581E-8</v>
          </cell>
          <cell r="J709">
            <v>2.5968123329826699E-8</v>
          </cell>
          <cell r="K709">
            <v>4.5272958181578502E-6</v>
          </cell>
          <cell r="L709">
            <v>1.0462676525000601E-5</v>
          </cell>
          <cell r="M709">
            <v>1.08419534191889E-6</v>
          </cell>
          <cell r="N709">
            <v>3.9685423669376898E-7</v>
          </cell>
          <cell r="O709">
            <v>1.43749281305767E-5</v>
          </cell>
        </row>
        <row r="710">
          <cell r="A710" t="str">
            <v>RHES-SHCONBR7</v>
          </cell>
          <cell r="B710" t="str">
            <v>VAR_cap</v>
          </cell>
          <cell r="C710" t="str">
            <v>-</v>
          </cell>
          <cell r="E710">
            <v>2.8404804473152601E-5</v>
          </cell>
          <cell r="F710">
            <v>2.8442385712001499E-5</v>
          </cell>
          <cell r="G710">
            <v>2.8492172056107599E-5</v>
          </cell>
          <cell r="H710">
            <v>2.8537855308977101E-5</v>
          </cell>
          <cell r="I710">
            <v>2.8571158835274199E-5</v>
          </cell>
          <cell r="J710">
            <v>2.8597126958604E-5</v>
          </cell>
          <cell r="K710">
            <v>2.3888965175846298E-5</v>
          </cell>
          <cell r="L710">
            <v>1.51427639316084E-5</v>
          </cell>
          <cell r="M710">
            <v>1.6179122587573798E-5</v>
          </cell>
          <cell r="N710">
            <v>1.6533171410972499E-5</v>
          </cell>
          <cell r="O710">
            <v>3.0871918175677697E-5</v>
          </cell>
        </row>
        <row r="711">
          <cell r="A711" t="str">
            <v>ITOT-SWHCONBR9</v>
          </cell>
          <cell r="B711" t="str">
            <v>VAR_fout</v>
          </cell>
          <cell r="C711" t="str">
            <v>ITOT-ELS</v>
          </cell>
          <cell r="J711">
            <v>3.372344264329586E-5</v>
          </cell>
          <cell r="K711">
            <v>7.6745517824052746E-5</v>
          </cell>
          <cell r="L711">
            <v>7.2940627142895303E-5</v>
          </cell>
          <cell r="M711">
            <v>1.1294750762870773E-4</v>
          </cell>
          <cell r="N711">
            <v>8.708490264188449E-5</v>
          </cell>
          <cell r="O711">
            <v>2.2032450990458171E-4</v>
          </cell>
        </row>
        <row r="712">
          <cell r="A712" t="str">
            <v>ITOT-SWHCONBR9</v>
          </cell>
          <cell r="B712" t="str">
            <v>VAR_fout</v>
          </cell>
          <cell r="C712" t="str">
            <v>ITOT-SWHC</v>
          </cell>
          <cell r="J712">
            <v>1.9573066004203969E-4</v>
          </cell>
          <cell r="K712">
            <v>4.4543052789292276E-4</v>
          </cell>
          <cell r="L712">
            <v>4.2334696506429709E-4</v>
          </cell>
          <cell r="M712">
            <v>6.5554666088235721E-4</v>
          </cell>
          <cell r="N712">
            <v>5.0544025573205718E-4</v>
          </cell>
          <cell r="O712">
            <v>1.2787621419082999E-3</v>
          </cell>
        </row>
        <row r="713">
          <cell r="A713" t="str">
            <v>ITOT-SWHCONBR9</v>
          </cell>
          <cell r="B713" t="str">
            <v>VAR_fin</v>
          </cell>
          <cell r="C713" t="str">
            <v>CON</v>
          </cell>
          <cell r="J713">
            <v>2.2945410268533563E-4</v>
          </cell>
          <cell r="K713">
            <v>5.2217604571697552E-4</v>
          </cell>
          <cell r="L713">
            <v>4.962875922071931E-4</v>
          </cell>
          <cell r="M713">
            <v>7.6849416851106447E-4</v>
          </cell>
          <cell r="N713">
            <v>5.9252515837394178E-4</v>
          </cell>
          <cell r="O713">
            <v>1.499086651812881E-3</v>
          </cell>
        </row>
        <row r="714">
          <cell r="A714" t="str">
            <v>ITOT-SWHCONBR9</v>
          </cell>
          <cell r="B714" t="str">
            <v>VAR_ncap</v>
          </cell>
          <cell r="C714" t="str">
            <v>-</v>
          </cell>
          <cell r="J714">
            <v>1.2435945624291501E-5</v>
          </cell>
          <cell r="K714">
            <v>1.5932393280925302E-5</v>
          </cell>
          <cell r="L714">
            <v>2.4206842095495499E-7</v>
          </cell>
          <cell r="M714">
            <v>2.5597184456170301E-5</v>
          </cell>
          <cell r="N714">
            <v>3.6136726310449302E-6</v>
          </cell>
          <cell r="O714">
            <v>5.2313191520572702E-5</v>
          </cell>
        </row>
        <row r="715">
          <cell r="A715" t="str">
            <v>ITOT-SWHCONBR9</v>
          </cell>
          <cell r="B715" t="str">
            <v>VAR_cap</v>
          </cell>
          <cell r="C715" t="str">
            <v>-</v>
          </cell>
          <cell r="J715">
            <v>1.2435945624291501E-5</v>
          </cell>
          <cell r="K715">
            <v>2.8368338905216801E-5</v>
          </cell>
          <cell r="L715">
            <v>2.69627013817682E-5</v>
          </cell>
          <cell r="M715">
            <v>4.1771646158050701E-5</v>
          </cell>
          <cell r="N715">
            <v>3.21981626447968E-5</v>
          </cell>
          <cell r="O715">
            <v>8.1524048607788002E-5</v>
          </cell>
        </row>
        <row r="716">
          <cell r="A716" t="str">
            <v>SCOM-SHPLTBR</v>
          </cell>
          <cell r="B716" t="str">
            <v>VAR_fout</v>
          </cell>
          <cell r="C716" t="str">
            <v>SCOM-SHPLT</v>
          </cell>
          <cell r="D716">
            <v>1.8770709730885484</v>
          </cell>
          <cell r="E716">
            <v>2.1600826094403351</v>
          </cell>
          <cell r="F716">
            <v>2.0883110039722204</v>
          </cell>
          <cell r="G716">
            <v>2.2800021883242088</v>
          </cell>
          <cell r="H716">
            <v>2.4140355417439605</v>
          </cell>
          <cell r="I716">
            <v>2.7179431830206964</v>
          </cell>
          <cell r="J716">
            <v>2.6025754171287159</v>
          </cell>
          <cell r="K716">
            <v>2.6584480166559024</v>
          </cell>
          <cell r="L716">
            <v>2.5948483419135879</v>
          </cell>
          <cell r="M716">
            <v>2.5341351912288324</v>
          </cell>
          <cell r="N716">
            <v>2.4791841646947281</v>
          </cell>
          <cell r="O716">
            <v>2.3697343019395491</v>
          </cell>
        </row>
        <row r="717">
          <cell r="A717" t="str">
            <v>SCOM-SHPLTBR</v>
          </cell>
          <cell r="B717" t="str">
            <v>VAR_fin</v>
          </cell>
          <cell r="C717" t="str">
            <v>SCOMPLTBRC</v>
          </cell>
          <cell r="D717">
            <v>1.8770709730885484</v>
          </cell>
          <cell r="E717">
            <v>2.1600826094403351</v>
          </cell>
          <cell r="F717">
            <v>2.0883110039722204</v>
          </cell>
          <cell r="G717">
            <v>2.2800021883242088</v>
          </cell>
          <cell r="H717">
            <v>2.4140355417439605</v>
          </cell>
          <cell r="I717">
            <v>2.7179431830206964</v>
          </cell>
          <cell r="J717">
            <v>2.6025754171287159</v>
          </cell>
          <cell r="K717">
            <v>2.6584480166559024</v>
          </cell>
          <cell r="L717">
            <v>2.5948483419135879</v>
          </cell>
          <cell r="M717">
            <v>2.5341351912288324</v>
          </cell>
          <cell r="N717">
            <v>2.4791841646947281</v>
          </cell>
          <cell r="O717">
            <v>2.3697343019395491</v>
          </cell>
        </row>
        <row r="718">
          <cell r="A718" t="str">
            <v>SCOM-SHPLTBR</v>
          </cell>
          <cell r="B718" t="str">
            <v>VAR_fin</v>
          </cell>
          <cell r="C718" t="str">
            <v>SPLT</v>
          </cell>
          <cell r="D718">
            <v>2.0856344145428323</v>
          </cell>
          <cell r="E718">
            <v>2.4000917882670372</v>
          </cell>
          <cell r="F718">
            <v>2.3203455599691347</v>
          </cell>
          <cell r="G718">
            <v>2.5333357648046753</v>
          </cell>
          <cell r="H718">
            <v>2.6822617130488466</v>
          </cell>
          <cell r="I718">
            <v>3.0199368700229985</v>
          </cell>
          <cell r="J718">
            <v>2.891750463476352</v>
          </cell>
          <cell r="K718">
            <v>2.953831129617666</v>
          </cell>
          <cell r="L718">
            <v>2.8831648243484311</v>
          </cell>
          <cell r="M718">
            <v>2.8157057680320365</v>
          </cell>
          <cell r="N718">
            <v>2.7546490718830281</v>
          </cell>
          <cell r="O718">
            <v>2.6330381132661635</v>
          </cell>
        </row>
        <row r="719">
          <cell r="A719" t="str">
            <v>SCOM-SHPLTBR</v>
          </cell>
          <cell r="B719" t="str">
            <v>VAR_ncap</v>
          </cell>
          <cell r="C719" t="str">
            <v>-</v>
          </cell>
          <cell r="D719">
            <v>3.0573321698400098E-6</v>
          </cell>
          <cell r="E719">
            <v>2.2024544338376702E-2</v>
          </cell>
          <cell r="F719">
            <v>5.1138064629937103E-6</v>
          </cell>
          <cell r="G719">
            <v>1.58602151496639E-2</v>
          </cell>
          <cell r="H719">
            <v>0.134679616765535</v>
          </cell>
          <cell r="I719">
            <v>7.7448062379383203E-2</v>
          </cell>
          <cell r="J719">
            <v>3.8029362058174901E-6</v>
          </cell>
          <cell r="K719">
            <v>0.142492600010073</v>
          </cell>
          <cell r="L719">
            <v>5.9642623312672199E-2</v>
          </cell>
          <cell r="M719">
            <v>4.57307937265722E-3</v>
          </cell>
          <cell r="N719">
            <v>0.135365357682288</v>
          </cell>
          <cell r="O719">
            <v>5.70621407525959E-2</v>
          </cell>
        </row>
        <row r="720">
          <cell r="A720" t="str">
            <v>SCOM-SHPLTBR</v>
          </cell>
          <cell r="B720" t="str">
            <v>VAR_cap</v>
          </cell>
          <cell r="C720" t="str">
            <v>-</v>
          </cell>
          <cell r="D720">
            <v>0.15051392545636386</v>
          </cell>
          <cell r="E720">
            <v>0.17253830485702118</v>
          </cell>
          <cell r="F720">
            <v>0.17254155125448295</v>
          </cell>
          <cell r="G720">
            <v>0.18839990551935767</v>
          </cell>
          <cell r="H720">
            <v>0.2008582282952299</v>
          </cell>
          <cell r="I720">
            <v>0.22497006827562352</v>
          </cell>
          <cell r="J720">
            <v>0.21212970025436426</v>
          </cell>
          <cell r="K720">
            <v>0.21994220023578384</v>
          </cell>
          <cell r="L720">
            <v>0.21403621586243057</v>
          </cell>
          <cell r="M720">
            <v>0.20670567191644421</v>
          </cell>
          <cell r="N720">
            <v>0.20590829921959494</v>
          </cell>
          <cell r="O720">
            <v>0.19699767776492921</v>
          </cell>
        </row>
        <row r="721">
          <cell r="A721" t="str">
            <v>ITOT-SWHELCHP</v>
          </cell>
          <cell r="B721" t="str">
            <v>VAR_fout</v>
          </cell>
          <cell r="C721" t="str">
            <v>ITOT-SWHAELCH</v>
          </cell>
          <cell r="D721">
            <v>1.1081307828686444</v>
          </cell>
          <cell r="E721">
            <v>1.4007930752062225</v>
          </cell>
          <cell r="F721">
            <v>3.5428893375404504</v>
          </cell>
          <cell r="G721">
            <v>5.8022003489069958</v>
          </cell>
          <cell r="H721">
            <v>8.1553379624186562</v>
          </cell>
          <cell r="I721">
            <v>8.9018312727423847</v>
          </cell>
          <cell r="J721">
            <v>8.9020034699778368</v>
          </cell>
          <cell r="K721">
            <v>8.9020719328980746</v>
          </cell>
          <cell r="L721">
            <v>8.9070876420349538</v>
          </cell>
          <cell r="M721">
            <v>10.711794923754772</v>
          </cell>
          <cell r="N721">
            <v>10.711880862873663</v>
          </cell>
          <cell r="O721">
            <v>10.712818380064446</v>
          </cell>
        </row>
        <row r="722">
          <cell r="A722" t="str">
            <v>ITOT-SWHELCHP</v>
          </cell>
          <cell r="B722" t="str">
            <v>VAR_fin</v>
          </cell>
          <cell r="C722" t="str">
            <v>ITOT_ELC</v>
          </cell>
          <cell r="D722">
            <v>0.35966826052704859</v>
          </cell>
          <cell r="E722">
            <v>0.45106300773928082</v>
          </cell>
          <cell r="F722">
            <v>1.1274564998650856</v>
          </cell>
          <cell r="G722">
            <v>1.811055850264742</v>
          </cell>
          <cell r="H722">
            <v>2.4976841019680776</v>
          </cell>
          <cell r="I722">
            <v>2.6759925107687774</v>
          </cell>
          <cell r="J722">
            <v>2.62755147022034</v>
          </cell>
          <cell r="K722">
            <v>2.5808047164045038</v>
          </cell>
          <cell r="L722">
            <v>2.5822588234813901</v>
          </cell>
          <cell r="M722">
            <v>3.1054625337524455</v>
          </cell>
          <cell r="N722">
            <v>3.1054874484110777</v>
          </cell>
          <cell r="O722">
            <v>3.1057592445508888</v>
          </cell>
        </row>
        <row r="723">
          <cell r="A723" t="str">
            <v>ITOT-SWHELCHP</v>
          </cell>
          <cell r="B723" t="str">
            <v>VAR_fin</v>
          </cell>
          <cell r="C723" t="str">
            <v>ITOTELCHPC</v>
          </cell>
          <cell r="D723">
            <v>1.1081307828686444</v>
          </cell>
          <cell r="E723">
            <v>1.4007930752062225</v>
          </cell>
          <cell r="F723">
            <v>3.5428893375404504</v>
          </cell>
          <cell r="G723">
            <v>5.8022003489069958</v>
          </cell>
          <cell r="H723">
            <v>8.1553379624186562</v>
          </cell>
          <cell r="I723">
            <v>8.9018312727423847</v>
          </cell>
          <cell r="J723">
            <v>8.9020034699778368</v>
          </cell>
          <cell r="K723">
            <v>8.9020719328980746</v>
          </cell>
          <cell r="L723">
            <v>8.9070876420349538</v>
          </cell>
          <cell r="M723">
            <v>10.711794923754772</v>
          </cell>
          <cell r="N723">
            <v>10.711880862873663</v>
          </cell>
          <cell r="O723">
            <v>10.712818380064446</v>
          </cell>
        </row>
        <row r="724">
          <cell r="A724" t="str">
            <v>ITOT-SWHELCHP</v>
          </cell>
          <cell r="B724" t="str">
            <v>VAR_ncap</v>
          </cell>
          <cell r="C724" t="str">
            <v>-</v>
          </cell>
          <cell r="E724">
            <v>1.6129260267747799E-2</v>
          </cell>
          <cell r="F724">
            <v>0.116416602111445</v>
          </cell>
          <cell r="G724">
            <v>0.12275261854033299</v>
          </cell>
          <cell r="H724">
            <v>0.18303012907176999</v>
          </cell>
          <cell r="I724">
            <v>0.180817830099715</v>
          </cell>
          <cell r="J724">
            <v>0.12393949533319901</v>
          </cell>
          <cell r="K724">
            <v>0.182268334099256</v>
          </cell>
          <cell r="L724">
            <v>0.16956389694209101</v>
          </cell>
          <cell r="M724">
            <v>0.23403246240712799</v>
          </cell>
          <cell r="N724">
            <v>0.20299925944386901</v>
          </cell>
          <cell r="O724">
            <v>0.14711756320195901</v>
          </cell>
        </row>
        <row r="725">
          <cell r="A725" t="str">
            <v>ITOT-SWHELCHP</v>
          </cell>
          <cell r="B725" t="str">
            <v>VAR_cap</v>
          </cell>
          <cell r="C725" t="str">
            <v>-</v>
          </cell>
          <cell r="D725">
            <v>6.02631234918991E-2</v>
          </cell>
          <cell r="E725">
            <v>7.639205024730035E-2</v>
          </cell>
          <cell r="F725">
            <v>0.19280773389776604</v>
          </cell>
          <cell r="G725">
            <v>0.31555887780297442</v>
          </cell>
          <cell r="H725">
            <v>0.4460852593532203</v>
          </cell>
          <cell r="I725">
            <v>0.48769031100533372</v>
          </cell>
          <cell r="J725">
            <v>0.48778501039048261</v>
          </cell>
          <cell r="K725">
            <v>0.4870216536149195</v>
          </cell>
          <cell r="L725">
            <v>0.48712877501684115</v>
          </cell>
          <cell r="M725">
            <v>0.58585981920736507</v>
          </cell>
          <cell r="N725">
            <v>0.58511787009897986</v>
          </cell>
          <cell r="O725">
            <v>0.58414327187888881</v>
          </cell>
        </row>
        <row r="726">
          <cell r="A726" t="str">
            <v>RHES-SHCONBR8</v>
          </cell>
          <cell r="B726" t="str">
            <v>VAR_fout</v>
          </cell>
          <cell r="C726" t="str">
            <v>RHES-SHCON</v>
          </cell>
          <cell r="E726">
            <v>7.7453607305458572E-5</v>
          </cell>
          <cell r="F726">
            <v>7.8352916804662947E-5</v>
          </cell>
          <cell r="G726">
            <v>7.9517407907772085E-5</v>
          </cell>
          <cell r="H726">
            <v>8.0038527999395381E-5</v>
          </cell>
          <cell r="I726">
            <v>8.0157087050559034E-5</v>
          </cell>
          <cell r="J726">
            <v>7.9763538678665478E-5</v>
          </cell>
          <cell r="K726">
            <v>1.1280030812913236E-4</v>
          </cell>
          <cell r="L726">
            <v>6.7722564564320694E-5</v>
          </cell>
          <cell r="M726">
            <v>8.8535544359129501E-5</v>
          </cell>
          <cell r="N726">
            <v>9.0497682330220778E-5</v>
          </cell>
          <cell r="O726">
            <v>1.7611369496745052E-4</v>
          </cell>
        </row>
        <row r="727">
          <cell r="A727" t="str">
            <v>RHES-SHCONBR8</v>
          </cell>
          <cell r="B727" t="str">
            <v>VAR_fin</v>
          </cell>
          <cell r="C727" t="str">
            <v>CON</v>
          </cell>
          <cell r="E727">
            <v>7.7453607305458572E-5</v>
          </cell>
          <cell r="F727">
            <v>7.8352916804662947E-5</v>
          </cell>
          <cell r="G727">
            <v>7.9517407907772085E-5</v>
          </cell>
          <cell r="H727">
            <v>8.0038527999395381E-5</v>
          </cell>
          <cell r="I727">
            <v>8.0157087050559034E-5</v>
          </cell>
          <cell r="J727">
            <v>7.9763538678665478E-5</v>
          </cell>
          <cell r="K727">
            <v>1.1280030812913236E-4</v>
          </cell>
          <cell r="L727">
            <v>6.7722564564320694E-5</v>
          </cell>
          <cell r="M727">
            <v>8.8535544359129501E-5</v>
          </cell>
          <cell r="N727">
            <v>9.0497682330220778E-5</v>
          </cell>
          <cell r="O727">
            <v>1.7611369496745052E-4</v>
          </cell>
        </row>
        <row r="728">
          <cell r="A728" t="str">
            <v>RHES-SHCONBR8</v>
          </cell>
          <cell r="B728" t="str">
            <v>VAR_ncap</v>
          </cell>
          <cell r="C728" t="str">
            <v>-</v>
          </cell>
          <cell r="E728">
            <v>6.2006973097653502E-6</v>
          </cell>
          <cell r="F728">
            <v>7.2459808638687995E-8</v>
          </cell>
          <cell r="G728">
            <v>9.6157445399994003E-8</v>
          </cell>
          <cell r="H728">
            <v>4.74475597940708E-8</v>
          </cell>
          <cell r="I728">
            <v>2.8331031635144999E-8</v>
          </cell>
          <cell r="J728">
            <v>2.3993643027798101E-8</v>
          </cell>
          <cell r="K728">
            <v>4.6817564851416699E-6</v>
          </cell>
          <cell r="L728">
            <v>6.1086204247662099E-7</v>
          </cell>
          <cell r="M728">
            <v>1.77623601251873E-6</v>
          </cell>
          <cell r="N728">
            <v>2.0126390243396101E-7</v>
          </cell>
          <cell r="O728">
            <v>6.9502034134291098E-6</v>
          </cell>
        </row>
        <row r="729">
          <cell r="A729" t="str">
            <v>RHES-SHCONBR8</v>
          </cell>
          <cell r="B729" t="str">
            <v>VAR_cap</v>
          </cell>
          <cell r="C729" t="str">
            <v>-</v>
          </cell>
          <cell r="E729">
            <v>6.2006973097653502E-6</v>
          </cell>
          <cell r="F729">
            <v>6.2731571184040398E-6</v>
          </cell>
          <cell r="G729">
            <v>6.3693145638040398E-6</v>
          </cell>
          <cell r="H729">
            <v>6.4167621235981103E-6</v>
          </cell>
          <cell r="I729">
            <v>6.4450931552332502E-6</v>
          </cell>
          <cell r="J729">
            <v>6.4690867982610498E-6</v>
          </cell>
          <cell r="K729">
            <v>9.1347661386163198E-6</v>
          </cell>
          <cell r="L729">
            <v>5.4847447883374999E-6</v>
          </cell>
          <cell r="M729">
            <v>7.1686267745940303E-6</v>
          </cell>
          <cell r="N729">
            <v>7.32641189813301E-6</v>
          </cell>
          <cell r="O729">
            <v>1.42443154990279E-5</v>
          </cell>
        </row>
        <row r="730">
          <cell r="A730" t="str">
            <v>RHEM-SHWODBR</v>
          </cell>
          <cell r="B730" t="str">
            <v>VAR_fout</v>
          </cell>
          <cell r="C730" t="str">
            <v>RHEM-SHWOD</v>
          </cell>
          <cell r="D730">
            <v>4.7439183780538787</v>
          </cell>
          <cell r="E730">
            <v>4.6707758004523248</v>
          </cell>
          <cell r="F730">
            <v>3.2582293290794921</v>
          </cell>
          <cell r="G730">
            <v>2.3776788659213035</v>
          </cell>
          <cell r="H730">
            <v>2.1176779779837323</v>
          </cell>
          <cell r="I730">
            <v>1.8224818462275778</v>
          </cell>
          <cell r="J730">
            <v>1.5137992875919217</v>
          </cell>
          <cell r="K730">
            <v>1.2227200863077443</v>
          </cell>
          <cell r="L730">
            <v>1.0937176198596621</v>
          </cell>
          <cell r="M730">
            <v>0.92494677183128271</v>
          </cell>
          <cell r="N730">
            <v>0.87345206171647227</v>
          </cell>
          <cell r="O730">
            <v>0.37137364636018255</v>
          </cell>
        </row>
        <row r="731">
          <cell r="A731" t="str">
            <v>RHEM-SHWODBR</v>
          </cell>
          <cell r="B731" t="str">
            <v>VAR_fin</v>
          </cell>
          <cell r="C731" t="str">
            <v>RHEMWODBRC</v>
          </cell>
          <cell r="D731">
            <v>4.7439183780538787</v>
          </cell>
          <cell r="E731">
            <v>4.6707758004523248</v>
          </cell>
          <cell r="F731">
            <v>3.2582293290794921</v>
          </cell>
          <cell r="G731">
            <v>2.3776788659213035</v>
          </cell>
          <cell r="H731">
            <v>2.1176779779837323</v>
          </cell>
          <cell r="I731">
            <v>1.8224818462275778</v>
          </cell>
          <cell r="J731">
            <v>1.5137992875919217</v>
          </cell>
          <cell r="K731">
            <v>1.2227200863077443</v>
          </cell>
          <cell r="L731">
            <v>1.0937176198596621</v>
          </cell>
          <cell r="M731">
            <v>0.92494677183128271</v>
          </cell>
          <cell r="N731">
            <v>0.87345206171647227</v>
          </cell>
          <cell r="O731">
            <v>0.37137364636018255</v>
          </cell>
        </row>
        <row r="732">
          <cell r="A732" t="str">
            <v>RHEM-SHWODBR</v>
          </cell>
          <cell r="B732" t="str">
            <v>VAR_fin</v>
          </cell>
          <cell r="C732" t="str">
            <v>RWOD</v>
          </cell>
          <cell r="D732">
            <v>6.588775525074829</v>
          </cell>
          <cell r="E732">
            <v>6.487188611739338</v>
          </cell>
          <cell r="F732">
            <v>4.5253185126104079</v>
          </cell>
          <cell r="G732">
            <v>3.3023317582240304</v>
          </cell>
          <cell r="H732">
            <v>2.9412194138662979</v>
          </cell>
          <cell r="I732">
            <v>2.5312247864271917</v>
          </cell>
          <cell r="J732">
            <v>2.1024990105443373</v>
          </cell>
          <cell r="K732">
            <v>1.6982223420940867</v>
          </cell>
          <cell r="L732">
            <v>1.519052249805086</v>
          </cell>
          <cell r="M732">
            <v>1.2846482942101152</v>
          </cell>
          <cell r="N732">
            <v>1.2131278634951006</v>
          </cell>
          <cell r="O732">
            <v>0.51579673105580959</v>
          </cell>
        </row>
        <row r="733">
          <cell r="A733" t="str">
            <v>RHEM-SHWODBR</v>
          </cell>
          <cell r="B733" t="str">
            <v>VAR_ncap</v>
          </cell>
          <cell r="C733" t="str">
            <v>-</v>
          </cell>
          <cell r="D733">
            <v>1.53134460537167E-4</v>
          </cell>
          <cell r="E733">
            <v>1.0519309874467901E-6</v>
          </cell>
          <cell r="F733">
            <v>1.3263948427926399E-6</v>
          </cell>
          <cell r="G733">
            <v>5.9704158274631402E-6</v>
          </cell>
          <cell r="H733">
            <v>6.2988627767410904E-2</v>
          </cell>
          <cell r="I733">
            <v>6.5749790613336301E-2</v>
          </cell>
          <cell r="J733">
            <v>1.95265128160517E-6</v>
          </cell>
          <cell r="K733">
            <v>2.07631047631095E-2</v>
          </cell>
          <cell r="L733">
            <v>4.6540031383998898E-2</v>
          </cell>
          <cell r="M733">
            <v>7.3998064854988596E-6</v>
          </cell>
          <cell r="N733">
            <v>2.6408995040541099E-2</v>
          </cell>
          <cell r="O733">
            <v>5.8127782565976499E-5</v>
          </cell>
        </row>
        <row r="734">
          <cell r="A734" t="str">
            <v>RHEM-SHWODBR</v>
          </cell>
          <cell r="B734" t="str">
            <v>VAR_cap</v>
          </cell>
          <cell r="C734" t="str">
            <v>-</v>
          </cell>
          <cell r="D734">
            <v>0.33522491341553018</v>
          </cell>
          <cell r="E734">
            <v>0.33522264421505904</v>
          </cell>
          <cell r="F734">
            <v>0.33520143969205196</v>
          </cell>
          <cell r="G734">
            <v>0.33519460497203962</v>
          </cell>
          <cell r="H734">
            <v>0.14992060247022557</v>
          </cell>
          <cell r="I734">
            <v>0.12874283816702334</v>
          </cell>
          <cell r="J734">
            <v>0.12477283396038413</v>
          </cell>
          <cell r="K734">
            <v>8.6513468090307952E-2</v>
          </cell>
          <cell r="L734">
            <v>7.7406402762586465E-2</v>
          </cell>
          <cell r="M734">
            <v>6.7306787304553944E-2</v>
          </cell>
          <cell r="N734">
            <v>6.1877758700365097E-2</v>
          </cell>
          <cell r="O734">
            <v>2.6472979705485716E-2</v>
          </cell>
        </row>
        <row r="735">
          <cell r="A735" t="str">
            <v>RHES-SHCONBR9</v>
          </cell>
          <cell r="B735" t="str">
            <v>VAR_fout</v>
          </cell>
          <cell r="C735" t="str">
            <v>RHES-SHCON</v>
          </cell>
          <cell r="E735">
            <v>1.6057455234524606E-5</v>
          </cell>
          <cell r="F735">
            <v>2.5520013915012801E-5</v>
          </cell>
          <cell r="G735">
            <v>2.7219082623552106E-5</v>
          </cell>
          <cell r="H735">
            <v>2.7491996364431781E-5</v>
          </cell>
          <cell r="I735">
            <v>2.7433960165969583E-5</v>
          </cell>
          <cell r="J735">
            <v>2.6924486049248672E-5</v>
          </cell>
          <cell r="K735">
            <v>3.9413910396267762E-5</v>
          </cell>
          <cell r="L735">
            <v>2.3567614401380195E-5</v>
          </cell>
          <cell r="M735">
            <v>3.4652539595809779E-5</v>
          </cell>
          <cell r="N735">
            <v>3.5296367063211954E-5</v>
          </cell>
          <cell r="O735">
            <v>6.9599719159879917E-5</v>
          </cell>
        </row>
        <row r="736">
          <cell r="A736" t="str">
            <v>RHES-SHCONBR9</v>
          </cell>
          <cell r="B736" t="str">
            <v>VAR_fin</v>
          </cell>
          <cell r="C736" t="str">
            <v>CON</v>
          </cell>
          <cell r="E736">
            <v>1.6057455234524606E-5</v>
          </cell>
          <cell r="F736">
            <v>2.5520013915012801E-5</v>
          </cell>
          <cell r="G736">
            <v>2.7219082623552106E-5</v>
          </cell>
          <cell r="H736">
            <v>2.7491996364431781E-5</v>
          </cell>
          <cell r="I736">
            <v>2.7433960165969583E-5</v>
          </cell>
          <cell r="J736">
            <v>2.6924486049248672E-5</v>
          </cell>
          <cell r="K736">
            <v>3.9413910396267762E-5</v>
          </cell>
          <cell r="L736">
            <v>2.3567614401380195E-5</v>
          </cell>
          <cell r="M736">
            <v>3.4652539595809779E-5</v>
          </cell>
          <cell r="N736">
            <v>3.5296367063211954E-5</v>
          </cell>
          <cell r="O736">
            <v>6.9599719159879917E-5</v>
          </cell>
        </row>
        <row r="737">
          <cell r="A737" t="str">
            <v>RHES-SHCONBR9</v>
          </cell>
          <cell r="B737" t="str">
            <v>VAR_ncap</v>
          </cell>
          <cell r="C737" t="str">
            <v>-</v>
          </cell>
          <cell r="E737">
            <v>1.24605308035599E-6</v>
          </cell>
          <cell r="F737">
            <v>7.5642942169379703E-7</v>
          </cell>
          <cell r="G737">
            <v>1.39615187257208E-7</v>
          </cell>
          <cell r="H737">
            <v>2.7492544408435602E-8</v>
          </cell>
          <cell r="I737">
            <v>1.44756223400044E-8</v>
          </cell>
          <cell r="J737">
            <v>1.52092509891973E-8</v>
          </cell>
          <cell r="K737">
            <v>1.4078412396099E-6</v>
          </cell>
          <cell r="L737">
            <v>1.2200756559049401E-7</v>
          </cell>
          <cell r="M737">
            <v>1.2270159565891899E-6</v>
          </cell>
          <cell r="N737">
            <v>7.6061466232908006E-8</v>
          </cell>
          <cell r="O737">
            <v>2.7862229322645799E-6</v>
          </cell>
        </row>
        <row r="738">
          <cell r="A738" t="str">
            <v>RHES-SHCONBR9</v>
          </cell>
          <cell r="B738" t="str">
            <v>VAR_cap</v>
          </cell>
          <cell r="C738" t="str">
            <v>-</v>
          </cell>
          <cell r="E738">
            <v>1.24605308035599E-6</v>
          </cell>
          <cell r="F738">
            <v>2.0024825020497799E-6</v>
          </cell>
          <cell r="G738">
            <v>2.1420976893069899E-6</v>
          </cell>
          <cell r="H738">
            <v>2.1695902337154298E-6</v>
          </cell>
          <cell r="I738">
            <v>2.18406585605543E-6</v>
          </cell>
          <cell r="J738">
            <v>2.19927510704463E-6</v>
          </cell>
          <cell r="K738">
            <v>3.20197818057439E-6</v>
          </cell>
          <cell r="L738">
            <v>1.9188042924932799E-6</v>
          </cell>
          <cell r="M738">
            <v>2.8140421795272199E-6</v>
          </cell>
          <cell r="N738">
            <v>2.8652144754531002E-6</v>
          </cell>
          <cell r="O738">
            <v>5.6343584112762698E-6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RHSA_LTH</v>
          </cell>
          <cell r="E739">
            <v>1.6384874148798155E-4</v>
          </cell>
          <cell r="F739">
            <v>4.9819070330659521E-5</v>
          </cell>
          <cell r="G739">
            <v>3.1078088586017046E-4</v>
          </cell>
          <cell r="H739">
            <v>4.7322051641863865E-4</v>
          </cell>
          <cell r="I739">
            <v>1.6884545517587213E-4</v>
          </cell>
          <cell r="J739">
            <v>5.1975024837798574E-4</v>
          </cell>
          <cell r="K739">
            <v>1.0369170483345604E-4</v>
          </cell>
          <cell r="L739">
            <v>2.0390142431695157E-4</v>
          </cell>
          <cell r="M739">
            <v>1.0558911112638813E-4</v>
          </cell>
          <cell r="N739">
            <v>2.8421995764072311E-3</v>
          </cell>
          <cell r="O739">
            <v>7.0994099390363663E-4</v>
          </cell>
        </row>
        <row r="740">
          <cell r="A740" t="str">
            <v>D-RHNS_LTH_CHPNGA</v>
          </cell>
          <cell r="B740" t="str">
            <v>VAR_fout</v>
          </cell>
          <cell r="C740" t="str">
            <v>LTH</v>
          </cell>
          <cell r="F740">
            <v>1.5656425342896031E-6</v>
          </cell>
          <cell r="G740">
            <v>3.7033335796704873E-6</v>
          </cell>
          <cell r="H740">
            <v>1.6125964129470788E-5</v>
          </cell>
          <cell r="I740">
            <v>2.1388654576430361E-5</v>
          </cell>
          <cell r="J740">
            <v>4.1228556765910752E-5</v>
          </cell>
          <cell r="K740">
            <v>7.3557280913448834E-5</v>
          </cell>
          <cell r="L740">
            <v>6.2227508337114968E-5</v>
          </cell>
          <cell r="M740">
            <v>7.5780708230689531E-5</v>
          </cell>
          <cell r="N740">
            <v>5.2108086705024829E-5</v>
          </cell>
          <cell r="O740">
            <v>6.7119010758712422E-5</v>
          </cell>
        </row>
        <row r="741">
          <cell r="A741" t="str">
            <v>D-RHNS_LTH_CHPNGA</v>
          </cell>
          <cell r="B741" t="str">
            <v>VAR_fout</v>
          </cell>
          <cell r="C741" t="str">
            <v>RHNS_LTH_CHPNGA_ON</v>
          </cell>
          <cell r="E741">
            <v>1.0193563835382085E-3</v>
          </cell>
          <cell r="F741">
            <v>4.8029481458083398E-3</v>
          </cell>
          <cell r="G741">
            <v>4.5455796859480788E-3</v>
          </cell>
          <cell r="H741">
            <v>1.5549975867867201E-2</v>
          </cell>
          <cell r="I741">
            <v>1.5684299238023537E-2</v>
          </cell>
          <cell r="J741">
            <v>2.47140125840681E-2</v>
          </cell>
          <cell r="K741">
            <v>4.0690879414533816E-2</v>
          </cell>
          <cell r="L741">
            <v>3.3661162570112389E-2</v>
          </cell>
          <cell r="M741">
            <v>3.151555680887453E-2</v>
          </cell>
          <cell r="N741">
            <v>1.5264261505475052E-2</v>
          </cell>
          <cell r="O741">
            <v>2.0268480245072325E-2</v>
          </cell>
        </row>
        <row r="742">
          <cell r="A742" t="str">
            <v>D-RHNS_LTH_CHPNGA</v>
          </cell>
          <cell r="B742" t="str">
            <v>VAR_fin</v>
          </cell>
          <cell r="C742" t="str">
            <v>RHNS_LTH_CHPNGA</v>
          </cell>
          <cell r="E742">
            <v>1.1847248278042176E-3</v>
          </cell>
          <cell r="F742">
            <v>4.8557119062007659E-3</v>
          </cell>
          <cell r="G742">
            <v>4.8607081459482787E-3</v>
          </cell>
          <cell r="H742">
            <v>1.6039472896681436E-2</v>
          </cell>
          <cell r="I742">
            <v>1.587464994295092E-2</v>
          </cell>
          <cell r="J742">
            <v>2.5274991389211982E-2</v>
          </cell>
          <cell r="K742">
            <v>4.0868128400280701E-2</v>
          </cell>
          <cell r="L742">
            <v>3.3927291502766459E-2</v>
          </cell>
          <cell r="M742">
            <v>3.169692662823162E-2</v>
          </cell>
          <cell r="N742">
            <v>1.8158569168587317E-2</v>
          </cell>
          <cell r="O742">
            <v>2.1045540249734682E-2</v>
          </cell>
        </row>
        <row r="743">
          <cell r="A743" t="str">
            <v>D-SLFO</v>
          </cell>
          <cell r="B743" t="str">
            <v>VAR_fout</v>
          </cell>
          <cell r="C743" t="str">
            <v>CO2</v>
          </cell>
          <cell r="D743">
            <v>2267.7886272232299</v>
          </cell>
          <cell r="E743">
            <v>2014.9670317092</v>
          </cell>
          <cell r="F743">
            <v>1896.0782143491499</v>
          </cell>
          <cell r="G743">
            <v>1596.8124833341999</v>
          </cell>
          <cell r="H743">
            <v>1276.3506489814799</v>
          </cell>
          <cell r="I743">
            <v>1042.8034820305099</v>
          </cell>
          <cell r="J743">
            <v>965.96238470251706</v>
          </cell>
          <cell r="K743">
            <v>998.83776688758803</v>
          </cell>
          <cell r="L743">
            <v>688.29131221485704</v>
          </cell>
          <cell r="M743">
            <v>569.32175545364998</v>
          </cell>
          <cell r="N743">
            <v>331.35531484224799</v>
          </cell>
          <cell r="O743">
            <v>172.21899682941401</v>
          </cell>
        </row>
        <row r="744">
          <cell r="A744" t="str">
            <v>D-SLFO</v>
          </cell>
          <cell r="B744" t="str">
            <v>VAR_fout</v>
          </cell>
          <cell r="C744" t="str">
            <v>SLFO</v>
          </cell>
          <cell r="D744">
            <v>30.256633843665373</v>
          </cell>
          <cell r="E744">
            <v>26.883510638348966</v>
          </cell>
          <cell r="F744">
            <v>25.297452057768847</v>
          </cell>
          <cell r="G744">
            <v>21.30485718383359</v>
          </cell>
          <cell r="H744">
            <v>17.029649360336894</v>
          </cell>
          <cell r="I744">
            <v>13.9133399070521</v>
          </cell>
          <cell r="J744">
            <v>12.888118734210508</v>
          </cell>
          <cell r="K744">
            <v>13.327079665013663</v>
          </cell>
          <cell r="L744">
            <v>9.1834867149425179</v>
          </cell>
          <cell r="M744">
            <v>7.5965685711662179</v>
          </cell>
          <cell r="N744">
            <v>4.4214661232813297</v>
          </cell>
          <cell r="O744">
            <v>2.2989770710552526</v>
          </cell>
        </row>
        <row r="745">
          <cell r="A745" t="str">
            <v>D-SLFO</v>
          </cell>
          <cell r="B745" t="str">
            <v>VAR_fin</v>
          </cell>
          <cell r="C745" t="str">
            <v>LFO</v>
          </cell>
          <cell r="D745">
            <v>30.770537682811764</v>
          </cell>
          <cell r="E745">
            <v>27.340122546936186</v>
          </cell>
          <cell r="F745">
            <v>25.726977128211022</v>
          </cell>
          <cell r="G745">
            <v>21.666383763014949</v>
          </cell>
          <cell r="H745">
            <v>17.318190623900712</v>
          </cell>
          <cell r="I745">
            <v>14.149300977347492</v>
          </cell>
          <cell r="J745">
            <v>13.106680932191543</v>
          </cell>
          <cell r="K745">
            <v>13.552751246778675</v>
          </cell>
          <cell r="L745">
            <v>9.3390951453847659</v>
          </cell>
          <cell r="M745">
            <v>7.7248542123968917</v>
          </cell>
          <cell r="N745">
            <v>4.4960015582394606</v>
          </cell>
          <cell r="O745">
            <v>2.3367570804533835</v>
          </cell>
        </row>
        <row r="746">
          <cell r="A746" t="str">
            <v>D-SLFO</v>
          </cell>
          <cell r="B746" t="str">
            <v>VAR_fin</v>
          </cell>
          <cell r="C746" t="str">
            <v>BDS</v>
          </cell>
          <cell r="F746">
            <v>1.480128500068404E-4</v>
          </cell>
          <cell r="G746">
            <v>3.328383536387735E-4</v>
          </cell>
          <cell r="H746">
            <v>7.0463488340657325E-4</v>
          </cell>
          <cell r="I746">
            <v>3.546689413961656E-4</v>
          </cell>
          <cell r="J746">
            <v>3.4049876335114684E-4</v>
          </cell>
          <cell r="K746">
            <v>6.8679293711862454E-4</v>
          </cell>
          <cell r="L746">
            <v>3.7172724531103692E-4</v>
          </cell>
          <cell r="M746">
            <v>7.4096834232923814E-4</v>
          </cell>
          <cell r="N746">
            <v>5.6262571758727245E-4</v>
          </cell>
          <cell r="O746">
            <v>1.2679618272033498E-3</v>
          </cell>
        </row>
        <row r="747">
          <cell r="A747" t="str">
            <v>D-RCOA</v>
          </cell>
          <cell r="B747" t="str">
            <v>VAR_fout</v>
          </cell>
          <cell r="C747" t="str">
            <v>CO2</v>
          </cell>
          <cell r="D747">
            <v>9.2701801627811005</v>
          </cell>
          <cell r="E747">
            <v>9.2701379444353496</v>
          </cell>
          <cell r="F747">
            <v>0.31343207635356002</v>
          </cell>
          <cell r="G747">
            <v>0.263650176371235</v>
          </cell>
          <cell r="H747">
            <v>0.10719794004302199</v>
          </cell>
        </row>
        <row r="748">
          <cell r="A748" t="str">
            <v>D-RCOA</v>
          </cell>
          <cell r="B748" t="str">
            <v>VAR_fout</v>
          </cell>
          <cell r="C748" t="str">
            <v>RCOA</v>
          </cell>
          <cell r="D748">
            <v>0.10000194350357174</v>
          </cell>
          <cell r="E748">
            <v>0.10000148807373624</v>
          </cell>
          <cell r="F748">
            <v>3.3811442972336639E-3</v>
          </cell>
          <cell r="G748">
            <v>2.8441227224512938E-3</v>
          </cell>
          <cell r="H748">
            <v>1.1563963327186815E-3</v>
          </cell>
        </row>
        <row r="749">
          <cell r="A749" t="str">
            <v>D-RCOA</v>
          </cell>
          <cell r="B749" t="str">
            <v>VAR_fin</v>
          </cell>
          <cell r="C749" t="str">
            <v>COA</v>
          </cell>
          <cell r="D749">
            <v>0.10000194350357174</v>
          </cell>
          <cell r="E749">
            <v>0.10000148807373624</v>
          </cell>
          <cell r="F749">
            <v>3.3811442972336639E-3</v>
          </cell>
          <cell r="G749">
            <v>2.8441227224512938E-3</v>
          </cell>
          <cell r="H749">
            <v>1.1563963327186815E-3</v>
          </cell>
        </row>
        <row r="750">
          <cell r="A750" t="str">
            <v>SCOM-ELCSPECDC</v>
          </cell>
          <cell r="B750" t="str">
            <v>VAR_fout</v>
          </cell>
          <cell r="C750" t="str">
            <v>SCOM-ELSDC</v>
          </cell>
          <cell r="F750">
            <v>10.487579723257756</v>
          </cell>
          <cell r="G750">
            <v>10.340289210629201</v>
          </cell>
          <cell r="H750">
            <v>10.170100600289807</v>
          </cell>
          <cell r="I750">
            <v>9.9999119899503377</v>
          </cell>
          <cell r="J750">
            <v>10.085006295120101</v>
          </cell>
          <cell r="K750">
            <v>9.4977989814225499</v>
          </cell>
          <cell r="L750">
            <v>9.4977989814225499</v>
          </cell>
          <cell r="M750">
            <v>9.4977989814225499</v>
          </cell>
          <cell r="N750">
            <v>9.4977989814225499</v>
          </cell>
          <cell r="O750">
            <v>9.4977989814225499</v>
          </cell>
        </row>
        <row r="751">
          <cell r="A751" t="str">
            <v>SCOM-ELCSPECDC</v>
          </cell>
          <cell r="B751" t="str">
            <v>VAR_fin</v>
          </cell>
          <cell r="C751" t="str">
            <v>SCOM_ELC</v>
          </cell>
          <cell r="F751">
            <v>10.487579723257756</v>
          </cell>
          <cell r="G751">
            <v>10.340289210629201</v>
          </cell>
          <cell r="H751">
            <v>10.170100600289807</v>
          </cell>
          <cell r="I751">
            <v>9.9999119899503377</v>
          </cell>
          <cell r="J751">
            <v>10.085006295120101</v>
          </cell>
          <cell r="K751">
            <v>9.4977989814225499</v>
          </cell>
          <cell r="L751">
            <v>9.4977989814225499</v>
          </cell>
          <cell r="M751">
            <v>9.4977989814225499</v>
          </cell>
          <cell r="N751">
            <v>9.4977989814225499</v>
          </cell>
          <cell r="O751">
            <v>9.4977989814225499</v>
          </cell>
        </row>
        <row r="752">
          <cell r="A752" t="str">
            <v>D-RHEM_KEV_WOD_ELC_CHP</v>
          </cell>
          <cell r="B752" t="str">
            <v>VAR_fout</v>
          </cell>
          <cell r="C752" t="str">
            <v>ELC5</v>
          </cell>
          <cell r="G752">
            <v>1.2263573825913783E-3</v>
          </cell>
          <cell r="H752">
            <v>1.8075199840370962E-3</v>
          </cell>
          <cell r="I752">
            <v>1.6784926390148499E-3</v>
          </cell>
          <cell r="J752">
            <v>1.6219470598495746E-3</v>
          </cell>
          <cell r="K752">
            <v>4.3153808629843781E-3</v>
          </cell>
          <cell r="L752">
            <v>4.265537203913373E-3</v>
          </cell>
          <cell r="M752">
            <v>4.0528965146418789E-3</v>
          </cell>
          <cell r="N752">
            <v>4.2671805813032726E-3</v>
          </cell>
          <cell r="O752">
            <v>8.761446937628467E-3</v>
          </cell>
        </row>
        <row r="753">
          <cell r="A753" t="str">
            <v>D-RHEM_KEV_WOD_ELC_CHP</v>
          </cell>
          <cell r="B753" t="str">
            <v>VAR_fout</v>
          </cell>
          <cell r="C753" t="str">
            <v>RHEM_ELC</v>
          </cell>
          <cell r="G753">
            <v>1.2252027475777125E-3</v>
          </cell>
          <cell r="H753">
            <v>1.8051734674696999E-3</v>
          </cell>
          <cell r="I753">
            <v>1.6756785252030207E-3</v>
          </cell>
          <cell r="J753">
            <v>1.6182922066504905E-3</v>
          </cell>
          <cell r="K753">
            <v>4.3043149656126429E-3</v>
          </cell>
          <cell r="L753">
            <v>4.2529840593602784E-3</v>
          </cell>
          <cell r="M753">
            <v>4.0422979924946449E-3</v>
          </cell>
          <cell r="N753">
            <v>4.2567191231844253E-3</v>
          </cell>
          <cell r="O753">
            <v>8.740587285293519E-3</v>
          </cell>
        </row>
        <row r="754">
          <cell r="A754" t="str">
            <v>D-RHEM_KEV_WOD_ELC_CHP</v>
          </cell>
          <cell r="B754" t="str">
            <v>VAR_fin</v>
          </cell>
          <cell r="C754" t="str">
            <v>RHEM_KEV_WOD_ELC_CHP</v>
          </cell>
          <cell r="G754">
            <v>2.4503206339433386E-3</v>
          </cell>
          <cell r="H754">
            <v>3.61142782329648E-3</v>
          </cell>
          <cell r="I754">
            <v>3.3530116443887268E-3</v>
          </cell>
          <cell r="J754">
            <v>3.2390665098714056E-3</v>
          </cell>
          <cell r="K754">
            <v>8.6185225845881192E-3</v>
          </cell>
          <cell r="L754">
            <v>8.517357370267091E-3</v>
          </cell>
          <cell r="M754">
            <v>8.0940375448262519E-3</v>
          </cell>
          <cell r="N754">
            <v>8.5227370481917395E-3</v>
          </cell>
          <cell r="O754">
            <v>1.7500867950817872E-2</v>
          </cell>
        </row>
        <row r="755">
          <cell r="A755" t="str">
            <v>RHES-SHSTG-SOL</v>
          </cell>
          <cell r="B755" t="str">
            <v>VAR_fout</v>
          </cell>
          <cell r="C755" t="str">
            <v>RHES-SHASOL</v>
          </cell>
          <cell r="D755">
            <v>2.0698481054770873E-7</v>
          </cell>
          <cell r="E755">
            <v>3.0023579154312517E-7</v>
          </cell>
          <cell r="F755">
            <v>6.0055861751154974E-2</v>
          </cell>
          <cell r="G755">
            <v>5.7192570663741282E-2</v>
          </cell>
          <cell r="H755">
            <v>7.0166218749139322E-2</v>
          </cell>
          <cell r="I755">
            <v>6.6727691098846853E-2</v>
          </cell>
          <cell r="J755">
            <v>6.1940597430759074E-2</v>
          </cell>
          <cell r="K755">
            <v>6.574954722758472E-2</v>
          </cell>
          <cell r="L755">
            <v>6.36896333440026E-2</v>
          </cell>
          <cell r="M755">
            <v>4.9566492556683724E-2</v>
          </cell>
          <cell r="N755">
            <v>5.9838709673951274E-2</v>
          </cell>
          <cell r="O755">
            <v>5.5120859497987167E-2</v>
          </cell>
        </row>
        <row r="756">
          <cell r="A756" t="str">
            <v>RHES-SHSTG-SOL</v>
          </cell>
          <cell r="B756" t="str">
            <v>VAR_fin</v>
          </cell>
          <cell r="C756" t="str">
            <v>RHES-SHASOL</v>
          </cell>
          <cell r="E756">
            <v>2.3020386108340923E-7</v>
          </cell>
          <cell r="F756">
            <v>6.0060250002609901E-2</v>
          </cell>
          <cell r="G756">
            <v>5.7196432697754096E-2</v>
          </cell>
          <cell r="H756">
            <v>7.0171667305650734E-2</v>
          </cell>
          <cell r="I756">
            <v>6.673300937236179E-2</v>
          </cell>
          <cell r="J756">
            <v>6.1945034653675013E-2</v>
          </cell>
          <cell r="K756">
            <v>6.5754578983966958E-2</v>
          </cell>
          <cell r="L756">
            <v>6.3694088031469975E-2</v>
          </cell>
          <cell r="M756">
            <v>4.9569822326322094E-2</v>
          </cell>
          <cell r="N756">
            <v>5.9842018016803729E-2</v>
          </cell>
          <cell r="O756">
            <v>5.5123932175931888E-2</v>
          </cell>
        </row>
        <row r="757">
          <cell r="A757" t="str">
            <v>RHES-SHSTG-SOL</v>
          </cell>
          <cell r="B757" t="str">
            <v>VAR_ncap</v>
          </cell>
          <cell r="C757" t="str">
            <v>-</v>
          </cell>
          <cell r="D757">
            <v>5.3475313555006202E-3</v>
          </cell>
          <cell r="E757">
            <v>5.8149482272333098E-3</v>
          </cell>
          <cell r="F757">
            <v>1.6819900828633201E-7</v>
          </cell>
          <cell r="G757">
            <v>2.6754996720651698E-7</v>
          </cell>
          <cell r="H757">
            <v>6.4358027103401903E-3</v>
          </cell>
          <cell r="I757">
            <v>4.0169613011335802E-3</v>
          </cell>
          <cell r="J757">
            <v>2.6417541374168202E-7</v>
          </cell>
          <cell r="K757">
            <v>6.0980917997982198E-3</v>
          </cell>
          <cell r="L757">
            <v>3.0732959905010399E-3</v>
          </cell>
          <cell r="M757">
            <v>3.0064245816077998E-4</v>
          </cell>
          <cell r="N757">
            <v>5.6868315770200002E-3</v>
          </cell>
          <cell r="O757">
            <v>2.88398600707198E-3</v>
          </cell>
        </row>
        <row r="758">
          <cell r="A758" t="str">
            <v>RHES-SHSTG-SOL</v>
          </cell>
          <cell r="B758" t="str">
            <v>VAR_cap</v>
          </cell>
          <cell r="C758" t="str">
            <v>-</v>
          </cell>
          <cell r="D758">
            <v>5.3475313555006202E-3</v>
          </cell>
          <cell r="E758">
            <v>1.1162479582733901E-2</v>
          </cell>
          <cell r="F758">
            <v>1.11626477817422E-2</v>
          </cell>
          <cell r="G758">
            <v>1.11629153317094E-2</v>
          </cell>
          <cell r="H758">
            <v>1.08022905771234E-2</v>
          </cell>
          <cell r="I758">
            <v>1.0453015982176701E-2</v>
          </cell>
          <cell r="J758">
            <v>1.04530281868875E-2</v>
          </cell>
          <cell r="K758">
            <v>1.0115317276345501E-2</v>
          </cell>
          <cell r="L758">
            <v>9.7888394483748292E-3</v>
          </cell>
          <cell r="M758">
            <v>9.4720302484600401E-3</v>
          </cell>
          <cell r="N758">
            <v>9.1665988700157901E-3</v>
          </cell>
          <cell r="O758">
            <v>8.8714600422527701E-3</v>
          </cell>
        </row>
        <row r="759">
          <cell r="A759" t="str">
            <v>D-ITOT_LTH</v>
          </cell>
          <cell r="B759" t="str">
            <v>VAR_fout</v>
          </cell>
          <cell r="C759" t="str">
            <v>ITOT_LTH_DH</v>
          </cell>
          <cell r="D759">
            <v>7.1200012735687164</v>
          </cell>
          <cell r="E759">
            <v>7.6289059265020045</v>
          </cell>
          <cell r="F759">
            <v>7.3930051313067331</v>
          </cell>
          <cell r="G759">
            <v>7.8106030694238706</v>
          </cell>
          <cell r="H759">
            <v>7.6046917483936598</v>
          </cell>
          <cell r="I759">
            <v>8.0702445240465863</v>
          </cell>
          <cell r="J759">
            <v>8.8814314422891183</v>
          </cell>
          <cell r="K759">
            <v>9.0036164701339878</v>
          </cell>
          <cell r="L759">
            <v>9.1450390720072541</v>
          </cell>
          <cell r="M759">
            <v>9.3853387897569132</v>
          </cell>
          <cell r="N759">
            <v>9.0428266248192486</v>
          </cell>
          <cell r="O759">
            <v>8.9636909209717981</v>
          </cell>
        </row>
        <row r="760">
          <cell r="A760" t="str">
            <v>D-ITOT_LTH</v>
          </cell>
          <cell r="B760" t="str">
            <v>VAR_fin</v>
          </cell>
          <cell r="C760" t="str">
            <v>LTH</v>
          </cell>
          <cell r="D760">
            <v>7.7403370750721665</v>
          </cell>
          <cell r="E760">
            <v>8.2914007994189287</v>
          </cell>
          <cell r="F760">
            <v>8.0318480579178608</v>
          </cell>
          <cell r="G760">
            <v>8.479961992365963</v>
          </cell>
          <cell r="H760">
            <v>8.2509888723569826</v>
          </cell>
          <cell r="I760">
            <v>8.7503679578727773</v>
          </cell>
          <cell r="J760">
            <v>9.6236099311302041</v>
          </cell>
          <cell r="K760">
            <v>9.7496188816793659</v>
          </cell>
          <cell r="L760">
            <v>9.9027591752595523</v>
          </cell>
          <cell r="M760">
            <v>10.162969133469771</v>
          </cell>
          <cell r="N760">
            <v>9.7920778275641638</v>
          </cell>
          <cell r="O760">
            <v>9.7063852666909511</v>
          </cell>
        </row>
        <row r="761">
          <cell r="A761" t="str">
            <v>D-ITOT_LTH</v>
          </cell>
          <cell r="B761" t="str">
            <v>VAR_ncap</v>
          </cell>
          <cell r="C761" t="str">
            <v>-</v>
          </cell>
          <cell r="D761">
            <v>0.79547235102653302</v>
          </cell>
          <cell r="E761">
            <v>5.2289272493220601E-8</v>
          </cell>
          <cell r="F761">
            <v>5.58380808103465E-8</v>
          </cell>
          <cell r="G761">
            <v>7.6267290410079802E-8</v>
          </cell>
          <cell r="H761">
            <v>1.01499405640466E-7</v>
          </cell>
          <cell r="I761">
            <v>1.2076267833601199E-7</v>
          </cell>
          <cell r="J761">
            <v>1.16228124433957E-7</v>
          </cell>
          <cell r="K761">
            <v>1.24657927151989E-7</v>
          </cell>
          <cell r="L761">
            <v>1.23493262189516E-7</v>
          </cell>
          <cell r="M761">
            <v>2.0305659948145201E-7</v>
          </cell>
          <cell r="N761">
            <v>3.01434098961186E-7</v>
          </cell>
          <cell r="O761">
            <v>9.7407495777381502E-7</v>
          </cell>
        </row>
        <row r="762">
          <cell r="A762" t="str">
            <v>D-ITOT_LTH</v>
          </cell>
          <cell r="B762" t="str">
            <v>VAR_cap</v>
          </cell>
          <cell r="C762" t="str">
            <v>-</v>
          </cell>
          <cell r="D762">
            <v>0.79547235102653302</v>
          </cell>
          <cell r="E762">
            <v>0.79547240331580504</v>
          </cell>
          <cell r="F762">
            <v>0.79547245915388598</v>
          </cell>
          <cell r="G762">
            <v>0.79547253542117602</v>
          </cell>
          <cell r="H762">
            <v>0.79547263692058201</v>
          </cell>
          <cell r="I762">
            <v>0.79547275768325998</v>
          </cell>
          <cell r="J762">
            <v>0.79547287391138499</v>
          </cell>
          <cell r="K762">
            <v>0.79547299856931197</v>
          </cell>
          <cell r="L762">
            <v>0.79547312206257403</v>
          </cell>
          <cell r="M762">
            <v>0.79547332511917401</v>
          </cell>
          <cell r="N762">
            <v>0.79547362655327303</v>
          </cell>
          <cell r="O762">
            <v>0.79547460062823006</v>
          </cell>
        </row>
        <row r="763">
          <cell r="A763" t="str">
            <v>D-IH2</v>
          </cell>
          <cell r="B763" t="str">
            <v>VAR_fout</v>
          </cell>
          <cell r="C763" t="str">
            <v>IH2</v>
          </cell>
          <cell r="G763">
            <v>9.2418657298820681E-4</v>
          </cell>
          <cell r="H763">
            <v>2.9385015254997544E-3</v>
          </cell>
          <cell r="I763">
            <v>3.6599579170135399E-3</v>
          </cell>
          <cell r="J763">
            <v>3.9475188406493328E-3</v>
          </cell>
          <cell r="K763">
            <v>1.3392775215742166E-2</v>
          </cell>
          <cell r="L763">
            <v>1.5024234885726824E-2</v>
          </cell>
          <cell r="M763">
            <v>0.13083581366169875</v>
          </cell>
          <cell r="N763">
            <v>0.11991005487351679</v>
          </cell>
          <cell r="O763">
            <v>0.13418645302844925</v>
          </cell>
        </row>
        <row r="764">
          <cell r="A764" t="str">
            <v>D-IH2</v>
          </cell>
          <cell r="B764" t="str">
            <v>VAR_fin</v>
          </cell>
          <cell r="C764" t="str">
            <v>H2</v>
          </cell>
          <cell r="G764">
            <v>9.312273849025833E-4</v>
          </cell>
          <cell r="H764">
            <v>2.9608881703135342E-3</v>
          </cell>
          <cell r="I764">
            <v>3.6878408965561925E-3</v>
          </cell>
          <cell r="J764">
            <v>3.9775925708871573E-3</v>
          </cell>
          <cell r="K764">
            <v>1.3494806573978285E-2</v>
          </cell>
          <cell r="L764">
            <v>1.5138695336765175E-2</v>
          </cell>
          <cell r="M764">
            <v>0.13183257165687054</v>
          </cell>
          <cell r="N764">
            <v>0.12082357619884528</v>
          </cell>
          <cell r="O764">
            <v>0.13520873749442641</v>
          </cell>
        </row>
        <row r="765">
          <cell r="A765" t="str">
            <v>D-IH2</v>
          </cell>
          <cell r="B765" t="str">
            <v>VAR_ncap</v>
          </cell>
          <cell r="C765" t="str">
            <v>-</v>
          </cell>
          <cell r="G765">
            <v>2.4847027242559102E-4</v>
          </cell>
          <cell r="H765">
            <v>2.5268614864869498E-4</v>
          </cell>
          <cell r="I765">
            <v>3.1342359543563798E-5</v>
          </cell>
          <cell r="J765">
            <v>2.6048222608339201E-5</v>
          </cell>
          <cell r="K765">
            <v>8.3056130689562302E-4</v>
          </cell>
          <cell r="L765">
            <v>1.28828571931314E-5</v>
          </cell>
          <cell r="M765">
            <v>8.8629182503723904E-3</v>
          </cell>
          <cell r="N765">
            <v>3.5520980718527302E-5</v>
          </cell>
          <cell r="O765">
            <v>6.49407029622605E-4</v>
          </cell>
        </row>
        <row r="766">
          <cell r="A766" t="str">
            <v>D-IH2</v>
          </cell>
          <cell r="B766" t="str">
            <v>VAR_cap</v>
          </cell>
          <cell r="C766" t="str">
            <v>-</v>
          </cell>
          <cell r="G766">
            <v>2.4847027242559102E-4</v>
          </cell>
          <cell r="H766">
            <v>5.01156421074286E-4</v>
          </cell>
          <cell r="I766">
            <v>5.3249878061785005E-4</v>
          </cell>
          <cell r="J766">
            <v>5.5854700322618901E-4</v>
          </cell>
          <cell r="K766">
            <v>1.38910831012181E-3</v>
          </cell>
          <cell r="L766">
            <v>1.4019911673149399E-3</v>
          </cell>
          <cell r="M766">
            <v>1.0264909417687301E-2</v>
          </cell>
          <cell r="N766">
            <v>1.0221661920403399E-2</v>
          </cell>
          <cell r="O766">
            <v>1.07013671556029E-2</v>
          </cell>
        </row>
        <row r="767">
          <cell r="A767" t="str">
            <v>D-RHNM_LTH_CHPWOD</v>
          </cell>
          <cell r="B767" t="str">
            <v>VAR_fout</v>
          </cell>
          <cell r="C767" t="str">
            <v>RHNM_LTH_CHPWOD_ON</v>
          </cell>
          <cell r="G767">
            <v>7.5989378017475972E-3</v>
          </cell>
          <cell r="H767">
            <v>8.7329546783960644E-3</v>
          </cell>
          <cell r="I767">
            <v>7.9168063699575596E-3</v>
          </cell>
          <cell r="J767">
            <v>5.6383190019978257E-3</v>
          </cell>
          <cell r="K767">
            <v>2.0576682504667591E-2</v>
          </cell>
          <cell r="L767">
            <v>1.9561348856895994E-2</v>
          </cell>
          <cell r="M767">
            <v>1.9441448905114504E-2</v>
          </cell>
          <cell r="N767">
            <v>1.6595181305569248E-2</v>
          </cell>
          <cell r="O767">
            <v>2.1838601327617911E-2</v>
          </cell>
        </row>
        <row r="768">
          <cell r="A768" t="str">
            <v>D-RHNM_LTH_CHPWOD</v>
          </cell>
          <cell r="B768" t="str">
            <v>VAR_fout</v>
          </cell>
          <cell r="C768" t="str">
            <v>RHSA_LTH</v>
          </cell>
          <cell r="G768">
            <v>2.9883960382447713E-5</v>
          </cell>
          <cell r="H768">
            <v>5.1116622391115273E-5</v>
          </cell>
          <cell r="I768">
            <v>4.4112891482668909E-5</v>
          </cell>
          <cell r="J768">
            <v>1.8383180730538492E-3</v>
          </cell>
          <cell r="K768">
            <v>1.0763534771746229E-4</v>
          </cell>
          <cell r="L768">
            <v>1.5720994590711162E-3</v>
          </cell>
          <cell r="M768">
            <v>1.211376268369483E-4</v>
          </cell>
          <cell r="N768">
            <v>3.7502922476825317E-3</v>
          </cell>
          <cell r="O768">
            <v>6.9988342663636115E-3</v>
          </cell>
        </row>
        <row r="769">
          <cell r="A769" t="str">
            <v>D-RHNM_LTH_CHPWOD</v>
          </cell>
          <cell r="B769" t="str">
            <v>VAR_fout</v>
          </cell>
          <cell r="C769" t="str">
            <v>LTH</v>
          </cell>
          <cell r="G769">
            <v>5.9655249499153949E-6</v>
          </cell>
          <cell r="H769">
            <v>9.5693338457506379E-6</v>
          </cell>
          <cell r="I769">
            <v>1.2208667861845209E-5</v>
          </cell>
          <cell r="J769">
            <v>1.3792340260442776E-5</v>
          </cell>
          <cell r="K769">
            <v>4.126132383942296E-5</v>
          </cell>
          <cell r="L769">
            <v>4.5524474059882407E-5</v>
          </cell>
          <cell r="M769">
            <v>5.1267649018269062E-5</v>
          </cell>
          <cell r="N769">
            <v>5.8966759856616055E-5</v>
          </cell>
          <cell r="O769">
            <v>9.2386456694767391E-5</v>
          </cell>
        </row>
        <row r="770">
          <cell r="A770" t="str">
            <v>D-RHNM_LTH_CHPWOD</v>
          </cell>
          <cell r="B770" t="str">
            <v>VAR_fin</v>
          </cell>
          <cell r="C770" t="str">
            <v>RHNM_LTH_CHPWOD</v>
          </cell>
          <cell r="G770">
            <v>7.6349572668483901E-3</v>
          </cell>
          <cell r="H770">
            <v>8.7936406346329297E-3</v>
          </cell>
          <cell r="I770">
            <v>7.9731279293020676E-3</v>
          </cell>
          <cell r="J770">
            <v>7.490429415312117E-3</v>
          </cell>
          <cell r="K770">
            <v>2.0725579176224494E-2</v>
          </cell>
          <cell r="L770">
            <v>2.1178972790027003E-2</v>
          </cell>
          <cell r="M770">
            <v>1.9613854180969746E-2</v>
          </cell>
          <cell r="N770">
            <v>2.0404440313108403E-2</v>
          </cell>
          <cell r="O770">
            <v>2.8929822050676301E-2</v>
          </cell>
        </row>
        <row r="771">
          <cell r="A771" t="str">
            <v>RHNS-SHWODBR</v>
          </cell>
          <cell r="B771" t="str">
            <v>VAR_fout</v>
          </cell>
          <cell r="C771" t="str">
            <v>RHNS-SHWOD</v>
          </cell>
          <cell r="E771">
            <v>2.6569249565638105E-2</v>
          </cell>
          <cell r="F771">
            <v>9.284584174952229E-2</v>
          </cell>
          <cell r="G771">
            <v>0.10454815957550338</v>
          </cell>
          <cell r="H771">
            <v>0.21613782449797667</v>
          </cell>
          <cell r="I771">
            <v>0.14589114048059065</v>
          </cell>
          <cell r="J771">
            <v>0.15620985167635631</v>
          </cell>
          <cell r="K771">
            <v>0.14629367095133036</v>
          </cell>
          <cell r="L771">
            <v>0.33510940510323062</v>
          </cell>
          <cell r="M771">
            <v>0.20855696515233138</v>
          </cell>
          <cell r="N771">
            <v>0.13486925110009715</v>
          </cell>
          <cell r="O771">
            <v>0.12502874535670952</v>
          </cell>
        </row>
        <row r="772">
          <cell r="A772" t="str">
            <v>RHNS-SHWODBR</v>
          </cell>
          <cell r="B772" t="str">
            <v>VAR_fin</v>
          </cell>
          <cell r="C772" t="str">
            <v>RHNSWODBRC</v>
          </cell>
          <cell r="E772">
            <v>2.6569249565638105E-2</v>
          </cell>
          <cell r="F772">
            <v>9.284584174952229E-2</v>
          </cell>
          <cell r="G772">
            <v>0.10454815957550338</v>
          </cell>
          <cell r="H772">
            <v>0.21613782449797667</v>
          </cell>
          <cell r="I772">
            <v>0.14589114048059065</v>
          </cell>
          <cell r="J772">
            <v>0.15620985167635631</v>
          </cell>
          <cell r="K772">
            <v>0.14629367095133036</v>
          </cell>
          <cell r="L772">
            <v>0.33510940510323062</v>
          </cell>
          <cell r="M772">
            <v>0.20855696515233138</v>
          </cell>
          <cell r="N772">
            <v>0.13486925110009715</v>
          </cell>
          <cell r="O772">
            <v>0.12502874535670952</v>
          </cell>
        </row>
        <row r="773">
          <cell r="A773" t="str">
            <v>RHNS-SHWODBR</v>
          </cell>
          <cell r="B773" t="str">
            <v>VAR_fin</v>
          </cell>
          <cell r="C773" t="str">
            <v>RWOD</v>
          </cell>
          <cell r="E773">
            <v>3.6901735507830699E-2</v>
          </cell>
          <cell r="F773">
            <v>0.12895255798544764</v>
          </cell>
          <cell r="G773">
            <v>0.14520577718819908</v>
          </cell>
          <cell r="H773">
            <v>0.3001914229138567</v>
          </cell>
          <cell r="I773">
            <v>0.20262658400082029</v>
          </cell>
          <cell r="J773">
            <v>0.2169581273282728</v>
          </cell>
          <cell r="K773">
            <v>0.20318565409907016</v>
          </cell>
          <cell r="L773">
            <v>0.46542972931004273</v>
          </cell>
          <cell r="M773">
            <v>0.28966245160046045</v>
          </cell>
          <cell r="N773">
            <v>0.18731840430569049</v>
          </cell>
          <cell r="O773">
            <v>0.17365103521765218</v>
          </cell>
        </row>
        <row r="774">
          <cell r="A774" t="str">
            <v>RHNS-SHWODBR</v>
          </cell>
          <cell r="B774" t="str">
            <v>VAR_ncap</v>
          </cell>
          <cell r="C774" t="str">
            <v>-</v>
          </cell>
          <cell r="E774">
            <v>1.96068455279335E-3</v>
          </cell>
          <cell r="F774">
            <v>5.7333465370090599E-3</v>
          </cell>
          <cell r="H774">
            <v>9.4430754768463493E-3</v>
          </cell>
          <cell r="J774">
            <v>1.06825746735844E-2</v>
          </cell>
          <cell r="L774">
            <v>1.521925319967E-2</v>
          </cell>
          <cell r="M774">
            <v>4.2602754683297202E-5</v>
          </cell>
          <cell r="N774">
            <v>6.4436021325673098E-6</v>
          </cell>
          <cell r="O774">
            <v>9.1903607171357395E-3</v>
          </cell>
        </row>
        <row r="775">
          <cell r="A775" t="str">
            <v>RHNS-SHWODBR</v>
          </cell>
          <cell r="B775" t="str">
            <v>VAR_cap</v>
          </cell>
          <cell r="C775" t="str">
            <v>-</v>
          </cell>
          <cell r="E775">
            <v>1.96068455279335E-3</v>
          </cell>
          <cell r="F775">
            <v>7.6938147429571517E-3</v>
          </cell>
          <cell r="G775">
            <v>7.6933922469120623E-3</v>
          </cell>
          <cell r="H775">
            <v>1.6177829604585747E-2</v>
          </cell>
          <cell r="I775">
            <v>1.0646576261359597E-2</v>
          </cell>
          <cell r="J775">
            <v>1.8073804802524383E-2</v>
          </cell>
          <cell r="K775">
            <v>1.0682486052014823E-2</v>
          </cell>
          <cell r="L775">
            <v>2.4485949075787796E-2</v>
          </cell>
          <cell r="M775">
            <v>1.5261619305981191E-2</v>
          </cell>
          <cell r="N775">
            <v>1.0439647153154992E-2</v>
          </cell>
          <cell r="O775">
            <v>9.2382356604036094E-3</v>
          </cell>
        </row>
        <row r="776">
          <cell r="A776" t="str">
            <v>D-RHNM_NKEV_GAS_ELC_CHP</v>
          </cell>
          <cell r="B776" t="str">
            <v>VAR_fout</v>
          </cell>
          <cell r="C776" t="str">
            <v>ELC5</v>
          </cell>
          <cell r="E776">
            <v>6.6535458670272389E-4</v>
          </cell>
          <cell r="F776">
            <v>8.4083969838434254E-3</v>
          </cell>
          <cell r="G776">
            <v>0.19125149789246113</v>
          </cell>
          <cell r="H776">
            <v>0.1972340893172628</v>
          </cell>
          <cell r="I776">
            <v>0.20707442824578784</v>
          </cell>
          <cell r="J776">
            <v>0.20640669785476234</v>
          </cell>
          <cell r="K776">
            <v>0.2187364339474436</v>
          </cell>
          <cell r="L776">
            <v>0.22248071167105132</v>
          </cell>
          <cell r="M776">
            <v>0.22090436248000411</v>
          </cell>
          <cell r="N776">
            <v>0.15722643509844472</v>
          </cell>
          <cell r="O776">
            <v>3.1873086553362892E-2</v>
          </cell>
        </row>
        <row r="777">
          <cell r="A777" t="str">
            <v>D-RHNM_NKEV_GAS_ELC_CHP</v>
          </cell>
          <cell r="B777" t="str">
            <v>VAR_fout</v>
          </cell>
          <cell r="C777" t="str">
            <v>RHNM_ELC</v>
          </cell>
          <cell r="E777">
            <v>6.6500708023378382E-4</v>
          </cell>
          <cell r="F777">
            <v>8.3731003795869518E-3</v>
          </cell>
          <cell r="G777">
            <v>0.1880382598428012</v>
          </cell>
          <cell r="H777">
            <v>0.19393197760395375</v>
          </cell>
          <cell r="I777">
            <v>0.20335723279565546</v>
          </cell>
          <cell r="J777">
            <v>0.20237564835839297</v>
          </cell>
          <cell r="K777">
            <v>0.21386777291711417</v>
          </cell>
          <cell r="L777">
            <v>0.21745821591421047</v>
          </cell>
          <cell r="M777">
            <v>0.21610104652308779</v>
          </cell>
          <cell r="N777">
            <v>0.15471682922471097</v>
          </cell>
          <cell r="O777">
            <v>3.1426222256121544E-2</v>
          </cell>
        </row>
        <row r="778">
          <cell r="A778" t="str">
            <v>D-RHNM_NKEV_GAS_ELC_CHP</v>
          </cell>
          <cell r="B778" t="str">
            <v>VAR_fin</v>
          </cell>
          <cell r="C778" t="str">
            <v>RHNM_NKEV_GAS_ELC_CHP</v>
          </cell>
          <cell r="E778">
            <v>1.3303616669365075E-3</v>
          </cell>
          <cell r="F778">
            <v>1.6778832868856484E-2</v>
          </cell>
          <cell r="G778">
            <v>0.37928975773526202</v>
          </cell>
          <cell r="H778">
            <v>0.39116606692121658</v>
          </cell>
          <cell r="I778">
            <v>0.41043166104144335</v>
          </cell>
          <cell r="J778">
            <v>0.40878234621315557</v>
          </cell>
          <cell r="K778">
            <v>0.43260420686455764</v>
          </cell>
          <cell r="L778">
            <v>0.43993892758526171</v>
          </cell>
          <cell r="M778">
            <v>0.43700540900309165</v>
          </cell>
          <cell r="N778">
            <v>0.31194326432315572</v>
          </cell>
          <cell r="O778">
            <v>6.329930880948445E-2</v>
          </cell>
        </row>
        <row r="779">
          <cell r="A779" t="str">
            <v>D-RLFO</v>
          </cell>
          <cell r="B779" t="str">
            <v>VAR_fout</v>
          </cell>
          <cell r="C779" t="str">
            <v>CO2</v>
          </cell>
          <cell r="D779">
            <v>4514.4819235250397</v>
          </cell>
          <cell r="E779">
            <v>3846.5247986683798</v>
          </cell>
          <cell r="F779">
            <v>3354.5241345456702</v>
          </cell>
          <cell r="G779">
            <v>3426.7936001254602</v>
          </cell>
          <cell r="H779">
            <v>2754.09157570449</v>
          </cell>
          <cell r="I779">
            <v>2520.6152979091498</v>
          </cell>
          <cell r="J779">
            <v>2434.1874348471702</v>
          </cell>
          <cell r="K779">
            <v>2106.2928991428898</v>
          </cell>
          <cell r="L779">
            <v>1954.7920496229101</v>
          </cell>
          <cell r="M779">
            <v>1666.8963334775499</v>
          </cell>
          <cell r="N779">
            <v>1243.9333182411201</v>
          </cell>
          <cell r="O779">
            <v>473.244041885684</v>
          </cell>
        </row>
        <row r="780">
          <cell r="A780" t="str">
            <v>D-RLFO</v>
          </cell>
          <cell r="B780" t="str">
            <v>VAR_fout</v>
          </cell>
          <cell r="C780" t="str">
            <v>RLFO</v>
          </cell>
          <cell r="D780">
            <v>60.231815661406415</v>
          </cell>
          <cell r="E780">
            <v>51.319991204996775</v>
          </cell>
          <cell r="F780">
            <v>44.755907901278867</v>
          </cell>
          <cell r="G780">
            <v>45.720306321207701</v>
          </cell>
          <cell r="H780">
            <v>36.745546094821208</v>
          </cell>
          <cell r="I780">
            <v>33.630189355320717</v>
          </cell>
          <cell r="J780">
            <v>32.477053498311868</v>
          </cell>
          <cell r="K780">
            <v>28.102660871522307</v>
          </cell>
          <cell r="L780">
            <v>26.081042927998954</v>
          </cell>
          <cell r="M780">
            <v>22.240337760265493</v>
          </cell>
          <cell r="N780">
            <v>16.597024227524294</v>
          </cell>
          <cell r="O780">
            <v>6.3152840972603421</v>
          </cell>
        </row>
        <row r="781">
          <cell r="A781" t="str">
            <v>D-RLFO</v>
          </cell>
          <cell r="B781" t="str">
            <v>VAR_fin</v>
          </cell>
          <cell r="C781" t="str">
            <v>LFO</v>
          </cell>
          <cell r="D781">
            <v>61.254842924356026</v>
          </cell>
          <cell r="E781">
            <v>52.191652627793474</v>
          </cell>
          <cell r="F781">
            <v>45.515931269276344</v>
          </cell>
          <cell r="G781">
            <v>46.496521032909953</v>
          </cell>
          <cell r="H781">
            <v>37.368949466818123</v>
          </cell>
          <cell r="I781">
            <v>34.201021681263867</v>
          </cell>
          <cell r="J781">
            <v>33.028323403625159</v>
          </cell>
          <cell r="K781">
            <v>28.579279499903539</v>
          </cell>
          <cell r="L781">
            <v>26.52363703694585</v>
          </cell>
          <cell r="M781">
            <v>22.61731795763302</v>
          </cell>
          <cell r="N781">
            <v>16.878335389974499</v>
          </cell>
          <cell r="O781">
            <v>6.4212217352195937</v>
          </cell>
        </row>
        <row r="782">
          <cell r="A782" t="str">
            <v>D-RLFO</v>
          </cell>
          <cell r="B782" t="str">
            <v>VAR_fin</v>
          </cell>
          <cell r="C782" t="str">
            <v>BDS</v>
          </cell>
          <cell r="F782">
            <v>1.4820221219982756E-4</v>
          </cell>
          <cell r="G782">
            <v>3.3700475171354532E-4</v>
          </cell>
          <cell r="H782">
            <v>7.1354601230055588E-4</v>
          </cell>
          <cell r="I782">
            <v>3.7078641293438602E-4</v>
          </cell>
          <cell r="J782">
            <v>3.4738222482543765E-4</v>
          </cell>
          <cell r="K782">
            <v>7.0033556259815357E-4</v>
          </cell>
          <cell r="L782">
            <v>3.8801394541903748E-4</v>
          </cell>
          <cell r="M782">
            <v>7.6819393779644436E-4</v>
          </cell>
          <cell r="N782">
            <v>5.8649825918739287E-4</v>
          </cell>
          <cell r="O782">
            <v>1.3263958984647628E-3</v>
          </cell>
        </row>
        <row r="783">
          <cell r="A783" t="str">
            <v>D-SCOM_LTH_CHPBIO</v>
          </cell>
          <cell r="B783" t="str">
            <v>VAR_fout</v>
          </cell>
          <cell r="C783" t="str">
            <v>SCOM_LTH_CHPBIO_ON</v>
          </cell>
          <cell r="D783">
            <v>1.4243087261649101</v>
          </cell>
          <cell r="E783">
            <v>1.5427985727360329</v>
          </cell>
          <cell r="F783">
            <v>1.3958647692578692</v>
          </cell>
          <cell r="G783">
            <v>1.1567412049813235</v>
          </cell>
          <cell r="H783">
            <v>0.93984197506923706</v>
          </cell>
          <cell r="I783">
            <v>0.75118588154518329</v>
          </cell>
          <cell r="J783">
            <v>0.69067300777615426</v>
          </cell>
          <cell r="K783">
            <v>0.62931145711117709</v>
          </cell>
          <cell r="L783">
            <v>0.58496450059159577</v>
          </cell>
          <cell r="M783">
            <v>0.51804717173390602</v>
          </cell>
          <cell r="N783">
            <v>0.4604191849172013</v>
          </cell>
          <cell r="O783">
            <v>0.40109766147919951</v>
          </cell>
        </row>
        <row r="784">
          <cell r="A784" t="str">
            <v>D-SCOM_LTH_CHPBIO</v>
          </cell>
          <cell r="B784" t="str">
            <v>VAR_fout</v>
          </cell>
          <cell r="C784" t="str">
            <v>LTH</v>
          </cell>
          <cell r="E784">
            <v>3.5607770068800719E-2</v>
          </cell>
          <cell r="F784">
            <v>8.4393053458912445E-2</v>
          </cell>
          <cell r="G784">
            <v>0.16434973875775993</v>
          </cell>
          <cell r="H784">
            <v>0.2163635634578569</v>
          </cell>
          <cell r="I784">
            <v>0.24918965092344861</v>
          </cell>
          <cell r="J784">
            <v>0.31269127421933113</v>
          </cell>
          <cell r="K784">
            <v>0.37533786463785074</v>
          </cell>
          <cell r="L784">
            <v>0.41986622536521911</v>
          </cell>
          <cell r="M784">
            <v>0.48628429794070965</v>
          </cell>
          <cell r="N784">
            <v>0.54412292311762023</v>
          </cell>
          <cell r="O784">
            <v>0.60346714328599871</v>
          </cell>
        </row>
        <row r="785">
          <cell r="A785" t="str">
            <v>D-SCOM_LTH_CHPBIO</v>
          </cell>
          <cell r="B785" t="str">
            <v>VAR_fin</v>
          </cell>
          <cell r="C785" t="str">
            <v>SCOM_LTH_CHPBIO</v>
          </cell>
          <cell r="D785">
            <v>1.4243087261649101</v>
          </cell>
          <cell r="E785">
            <v>1.5784063428048341</v>
          </cell>
          <cell r="F785">
            <v>1.4802578227167813</v>
          </cell>
          <cell r="G785">
            <v>1.3210909437390836</v>
          </cell>
          <cell r="H785">
            <v>1.1562055385270953</v>
          </cell>
          <cell r="I785">
            <v>1.000375532468631</v>
          </cell>
          <cell r="J785">
            <v>1.0033642819954853</v>
          </cell>
          <cell r="K785">
            <v>1.0046493217490287</v>
          </cell>
          <cell r="L785">
            <v>1.0048307259568154</v>
          </cell>
          <cell r="M785">
            <v>1.0043314696746162</v>
          </cell>
          <cell r="N785">
            <v>1.0045421080348209</v>
          </cell>
          <cell r="O785">
            <v>1.0045648047651985</v>
          </cell>
        </row>
        <row r="786">
          <cell r="A786" t="str">
            <v>D-SCOM_LTH_CHPHFC</v>
          </cell>
          <cell r="B786" t="str">
            <v>VAR_fout</v>
          </cell>
          <cell r="C786" t="str">
            <v>SCOM_LTH_CHPHFC_ON</v>
          </cell>
          <cell r="G786">
            <v>8.7398280740197409E-4</v>
          </cell>
          <cell r="H786">
            <v>2.1002362519579303E-3</v>
          </cell>
          <cell r="I786">
            <v>2.1815634058839771E-3</v>
          </cell>
          <cell r="J786">
            <v>2.3443741029824231E-3</v>
          </cell>
          <cell r="K786">
            <v>7.164432943638375E-3</v>
          </cell>
          <cell r="L786">
            <v>6.8551571943762475E-3</v>
          </cell>
          <cell r="M786">
            <v>1.7142347957244251E-2</v>
          </cell>
          <cell r="N786">
            <v>1.2385001648865126E-2</v>
          </cell>
          <cell r="O786">
            <v>2.4173224460829899E-2</v>
          </cell>
        </row>
        <row r="787">
          <cell r="A787" t="str">
            <v>D-SCOM_LTH_CHPHFC</v>
          </cell>
          <cell r="B787" t="str">
            <v>VAR_fout</v>
          </cell>
          <cell r="C787" t="str">
            <v>LTH</v>
          </cell>
          <cell r="G787">
            <v>6.4950929085160842E-7</v>
          </cell>
          <cell r="H787">
            <v>2.087059950760354E-6</v>
          </cell>
          <cell r="I787">
            <v>3.62622164477702E-6</v>
          </cell>
          <cell r="J787">
            <v>5.0348898202183776E-6</v>
          </cell>
          <cell r="K787">
            <v>1.5839697310617534E-5</v>
          </cell>
          <cell r="L787">
            <v>1.7489452833989146E-5</v>
          </cell>
          <cell r="M787">
            <v>4.8547205644894764E-5</v>
          </cell>
          <cell r="N787">
            <v>3.9211473130110185E-5</v>
          </cell>
          <cell r="O787">
            <v>8.214161423085029E-5</v>
          </cell>
        </row>
        <row r="788">
          <cell r="A788" t="str">
            <v>D-SCOM_LTH_CHPHFC</v>
          </cell>
          <cell r="B788" t="str">
            <v>VAR_fin</v>
          </cell>
          <cell r="C788" t="str">
            <v>SCOM_LTH_CHPHFC</v>
          </cell>
          <cell r="G788">
            <v>8.7601407491567115E-4</v>
          </cell>
          <cell r="H788">
            <v>2.1037898970965407E-3</v>
          </cell>
          <cell r="I788">
            <v>2.1862490787732678E-3</v>
          </cell>
          <cell r="J788">
            <v>2.3501193784516384E-3</v>
          </cell>
          <cell r="K788">
            <v>7.1803022048489203E-3</v>
          </cell>
          <cell r="L788">
            <v>6.872646647210239E-3</v>
          </cell>
          <cell r="M788">
            <v>1.7190895162889141E-2</v>
          </cell>
          <cell r="N788">
            <v>1.2424213121995251E-2</v>
          </cell>
          <cell r="O788">
            <v>2.4255366075060746E-2</v>
          </cell>
        </row>
        <row r="789">
          <cell r="A789" t="str">
            <v>D-SCOM_NKEV_GAS_ELC_CHP</v>
          </cell>
          <cell r="B789" t="str">
            <v>VAR_fout</v>
          </cell>
          <cell r="C789" t="str">
            <v>ELC5</v>
          </cell>
          <cell r="D789">
            <v>0.26353078966129079</v>
          </cell>
          <cell r="E789">
            <v>0.31712085356030156</v>
          </cell>
          <cell r="F789">
            <v>0.26505019920790329</v>
          </cell>
          <cell r="G789">
            <v>1.1556726052110131</v>
          </cell>
          <cell r="H789">
            <v>2.0087602072835411</v>
          </cell>
          <cell r="I789">
            <v>2.0691998561536815</v>
          </cell>
          <cell r="J789">
            <v>2.0400401336151472</v>
          </cell>
          <cell r="K789">
            <v>1.4529757385588191</v>
          </cell>
          <cell r="L789">
            <v>1.2698746918051527</v>
          </cell>
          <cell r="M789">
            <v>1.2791112805716944</v>
          </cell>
          <cell r="N789">
            <v>1.3343876762056668</v>
          </cell>
          <cell r="O789">
            <v>1.3430966303659106</v>
          </cell>
        </row>
        <row r="790">
          <cell r="A790" t="str">
            <v>D-SCOM_NKEV_GAS_ELC_CHP</v>
          </cell>
          <cell r="B790" t="str">
            <v>VAR_fout</v>
          </cell>
          <cell r="C790" t="str">
            <v>SCOM_ELC</v>
          </cell>
          <cell r="D790">
            <v>0.33086832349587009</v>
          </cell>
          <cell r="E790">
            <v>0.30876765135801676</v>
          </cell>
          <cell r="F790">
            <v>0.26181301864944795</v>
          </cell>
          <cell r="G790">
            <v>1.1103012908384304</v>
          </cell>
          <cell r="H790">
            <v>1.9473889261261232</v>
          </cell>
          <cell r="I790">
            <v>1.9998973244768841</v>
          </cell>
          <cell r="J790">
            <v>1.9780209617955404</v>
          </cell>
          <cell r="K790">
            <v>1.419071834814337</v>
          </cell>
          <cell r="L790">
            <v>1.2547161649681622</v>
          </cell>
          <cell r="M790">
            <v>1.2679019614524645</v>
          </cell>
          <cell r="N790">
            <v>1.3308796426260023</v>
          </cell>
          <cell r="O790">
            <v>1.3425328816926847</v>
          </cell>
        </row>
        <row r="791">
          <cell r="A791" t="str">
            <v>D-SCOM_NKEV_GAS_ELC_CHP</v>
          </cell>
          <cell r="B791" t="str">
            <v>VAR_fin</v>
          </cell>
          <cell r="C791" t="str">
            <v>SCOM_NKEV_GAS_ELC_CHP</v>
          </cell>
          <cell r="D791">
            <v>0.59439911315716132</v>
          </cell>
          <cell r="E791">
            <v>0.6258885049183186</v>
          </cell>
          <cell r="F791">
            <v>0.52685780100679702</v>
          </cell>
          <cell r="G791">
            <v>2.2659738960494442</v>
          </cell>
          <cell r="H791">
            <v>3.956149133409665</v>
          </cell>
          <cell r="I791">
            <v>4.0690971806305685</v>
          </cell>
          <cell r="J791">
            <v>4.0180610954106912</v>
          </cell>
          <cell r="K791">
            <v>2.8720475733731563</v>
          </cell>
          <cell r="L791">
            <v>2.5245908567733135</v>
          </cell>
          <cell r="M791">
            <v>2.5470132420241618</v>
          </cell>
          <cell r="N791">
            <v>2.6652673188316691</v>
          </cell>
          <cell r="O791">
            <v>2.6856295120585925</v>
          </cell>
        </row>
        <row r="792">
          <cell r="A792" t="str">
            <v>RHEM-SHLTHDH</v>
          </cell>
          <cell r="B792" t="str">
            <v>VAR_fout</v>
          </cell>
          <cell r="C792" t="str">
            <v>RHEM-SHLTHD</v>
          </cell>
          <cell r="D792">
            <v>2.043276425579196</v>
          </cell>
          <cell r="E792">
            <v>3.7887229471567463</v>
          </cell>
          <cell r="F792">
            <v>4.1767470062112153</v>
          </cell>
          <cell r="G792">
            <v>3.7809113173348972</v>
          </cell>
          <cell r="H792">
            <v>3.0740850731451808</v>
          </cell>
          <cell r="I792">
            <v>3.896122135215017</v>
          </cell>
          <cell r="J792">
            <v>3.802417872170067</v>
          </cell>
          <cell r="K792">
            <v>3.6711994415769693</v>
          </cell>
          <cell r="L792">
            <v>3.5029452843021911</v>
          </cell>
          <cell r="M792">
            <v>3.284939106799182</v>
          </cell>
          <cell r="N792">
            <v>3.2177009862769985</v>
          </cell>
          <cell r="O792">
            <v>2.5669776912290954</v>
          </cell>
        </row>
        <row r="793">
          <cell r="A793" t="str">
            <v>RHEM-SHLTHDH</v>
          </cell>
          <cell r="B793" t="str">
            <v>VAR_fin</v>
          </cell>
          <cell r="C793" t="str">
            <v>RHEMLTHDHC</v>
          </cell>
          <cell r="D793">
            <v>2.043276425579196</v>
          </cell>
          <cell r="E793">
            <v>3.7887229471567463</v>
          </cell>
          <cell r="F793">
            <v>4.1767470062112153</v>
          </cell>
          <cell r="G793">
            <v>3.7809113173348972</v>
          </cell>
          <cell r="H793">
            <v>3.0740850731451808</v>
          </cell>
          <cell r="I793">
            <v>3.896122135215017</v>
          </cell>
          <cell r="J793">
            <v>3.802417872170067</v>
          </cell>
          <cell r="K793">
            <v>3.6711994415769693</v>
          </cell>
          <cell r="L793">
            <v>3.5029452843021911</v>
          </cell>
          <cell r="M793">
            <v>3.284939106799182</v>
          </cell>
          <cell r="N793">
            <v>3.2177009862769985</v>
          </cell>
          <cell r="O793">
            <v>2.5669776912290954</v>
          </cell>
        </row>
        <row r="794">
          <cell r="A794" t="str">
            <v>RHEM-SHLTHDH</v>
          </cell>
          <cell r="B794" t="str">
            <v>VAR_fin</v>
          </cell>
          <cell r="C794" t="str">
            <v>RHEM_LTH_DH</v>
          </cell>
          <cell r="D794">
            <v>2.0639155813931254</v>
          </cell>
          <cell r="E794">
            <v>3.8269928759159013</v>
          </cell>
          <cell r="F794">
            <v>4.2189363699103186</v>
          </cell>
          <cell r="G794">
            <v>3.8191023407423201</v>
          </cell>
          <cell r="H794">
            <v>3.1051364375203887</v>
          </cell>
          <cell r="I794">
            <v>3.9354769042575959</v>
          </cell>
          <cell r="J794">
            <v>3.8408261335051148</v>
          </cell>
          <cell r="K794">
            <v>3.7082822642191604</v>
          </cell>
          <cell r="L794">
            <v>3.538328570002216</v>
          </cell>
          <cell r="M794">
            <v>3.3181203098981644</v>
          </cell>
          <cell r="N794">
            <v>3.2502030164414157</v>
          </cell>
          <cell r="O794">
            <v>2.592906758817271</v>
          </cell>
        </row>
        <row r="795">
          <cell r="A795" t="str">
            <v>RHEM-SHLTHDH</v>
          </cell>
          <cell r="B795" t="str">
            <v>VAR_ncap</v>
          </cell>
          <cell r="C795" t="str">
            <v>-</v>
          </cell>
          <cell r="D795">
            <v>4.0834036861616702E-8</v>
          </cell>
          <cell r="E795">
            <v>8.2308399213937497E-8</v>
          </cell>
          <cell r="F795">
            <v>9.10279359272689E-8</v>
          </cell>
          <cell r="G795">
            <v>7.2673523074614904E-8</v>
          </cell>
          <cell r="H795">
            <v>1.3575766455997E-7</v>
          </cell>
          <cell r="I795">
            <v>1.48629051072182E-7</v>
          </cell>
          <cell r="J795">
            <v>1.3459047901320199E-7</v>
          </cell>
          <cell r="K795">
            <v>1.2892904410793101E-7</v>
          </cell>
          <cell r="L795">
            <v>1.24896746806704E-7</v>
          </cell>
          <cell r="M795">
            <v>1.94002853333664E-7</v>
          </cell>
          <cell r="N795">
            <v>2.69596926245672E-7</v>
          </cell>
          <cell r="O795">
            <v>7.9208215178283902E-7</v>
          </cell>
        </row>
        <row r="796">
          <cell r="A796" t="str">
            <v>RHEM-SHLTHDH</v>
          </cell>
          <cell r="B796" t="str">
            <v>VAR_cap</v>
          </cell>
          <cell r="C796" t="str">
            <v>-</v>
          </cell>
          <cell r="D796">
            <v>0.31562550794572486</v>
          </cell>
          <cell r="E796">
            <v>0.31562559025412407</v>
          </cell>
          <cell r="F796">
            <v>0.31562568128205998</v>
          </cell>
          <cell r="G796">
            <v>0.31562575395558307</v>
          </cell>
          <cell r="H796">
            <v>0.31562588971324762</v>
          </cell>
          <cell r="I796">
            <v>0.31562603834229869</v>
          </cell>
          <cell r="J796">
            <v>0.31562617293277773</v>
          </cell>
          <cell r="K796">
            <v>0.31562630186182183</v>
          </cell>
          <cell r="L796">
            <v>0.31562642675856861</v>
          </cell>
          <cell r="M796">
            <v>0.31562662076142195</v>
          </cell>
          <cell r="N796">
            <v>0.31562689035834818</v>
          </cell>
          <cell r="O796">
            <v>0.31562768244049999</v>
          </cell>
        </row>
        <row r="797">
          <cell r="A797" t="str">
            <v>D-ITOT_SOLELC</v>
          </cell>
          <cell r="B797" t="str">
            <v>VAR_fout</v>
          </cell>
          <cell r="C797" t="str">
            <v>ITOT_ELC</v>
          </cell>
          <cell r="D797">
            <v>3.5144442404096745</v>
          </cell>
          <cell r="E797">
            <v>4.8463365539130345</v>
          </cell>
          <cell r="F797">
            <v>11.919830677223876</v>
          </cell>
          <cell r="G797">
            <v>14.094453787492172</v>
          </cell>
          <cell r="H797">
            <v>14.800897367838752</v>
          </cell>
          <cell r="I797">
            <v>15.55465803889399</v>
          </cell>
          <cell r="J797">
            <v>16.336171478654229</v>
          </cell>
          <cell r="K797">
            <v>17.134183009383865</v>
          </cell>
          <cell r="L797">
            <v>17.971036154174488</v>
          </cell>
          <cell r="M797">
            <v>18.858360970420122</v>
          </cell>
          <cell r="N797">
            <v>19.794375340809754</v>
          </cell>
          <cell r="O797">
            <v>20.709407514553234</v>
          </cell>
        </row>
        <row r="798">
          <cell r="A798" t="str">
            <v>D-ITOT_SOLELC</v>
          </cell>
          <cell r="B798" t="str">
            <v>VAR_fout</v>
          </cell>
          <cell r="C798" t="str">
            <v>ELC5</v>
          </cell>
          <cell r="D798">
            <v>3.5097592978567327E-3</v>
          </cell>
          <cell r="E798">
            <v>2.2863584125421546E-3</v>
          </cell>
          <cell r="F798">
            <v>6.3150452416524082E-3</v>
          </cell>
          <cell r="G798">
            <v>2.1910802047518184E-2</v>
          </cell>
          <cell r="H798">
            <v>3.5294911397816701E-2</v>
          </cell>
          <cell r="I798">
            <v>3.8380223190522846E-2</v>
          </cell>
          <cell r="J798">
            <v>5.229574723051638E-2</v>
          </cell>
          <cell r="K798">
            <v>8.9446891714519028E-2</v>
          </cell>
          <cell r="L798">
            <v>0.13171812288460902</v>
          </cell>
          <cell r="M798">
            <v>0.16617635993246513</v>
          </cell>
          <cell r="N798">
            <v>0.20054761909375368</v>
          </cell>
          <cell r="O798">
            <v>0.29924232519637617</v>
          </cell>
        </row>
        <row r="799">
          <cell r="A799" t="str">
            <v>D-ITOT_SOLELC</v>
          </cell>
          <cell r="B799" t="str">
            <v>VAR_fin</v>
          </cell>
          <cell r="C799" t="str">
            <v>ITOT_SOL_ELC</v>
          </cell>
          <cell r="D799">
            <v>3.517953999707534</v>
          </cell>
          <cell r="E799">
            <v>4.848622410491763</v>
          </cell>
          <cell r="F799">
            <v>11.926145722465524</v>
          </cell>
          <cell r="G799">
            <v>14.1163645895397</v>
          </cell>
          <cell r="H799">
            <v>14.836192279236567</v>
          </cell>
          <cell r="I799">
            <v>15.593038262084512</v>
          </cell>
          <cell r="J799">
            <v>16.388467225884728</v>
          </cell>
          <cell r="K799">
            <v>17.223629901098398</v>
          </cell>
          <cell r="L799">
            <v>18.102754277059098</v>
          </cell>
          <cell r="M799">
            <v>19.024537330352572</v>
          </cell>
          <cell r="N799">
            <v>19.994922959903519</v>
          </cell>
          <cell r="O799">
            <v>21.008649839749619</v>
          </cell>
        </row>
        <row r="800">
          <cell r="A800" t="str">
            <v>D-SWOD</v>
          </cell>
          <cell r="B800" t="str">
            <v>VAR_fout</v>
          </cell>
          <cell r="C800" t="str">
            <v>SWOD</v>
          </cell>
          <cell r="D800">
            <v>8.5743681177183326</v>
          </cell>
          <cell r="E800">
            <v>9.3209938433539747</v>
          </cell>
          <cell r="F800">
            <v>9.1931641694181305</v>
          </cell>
          <cell r="G800">
            <v>7.8366820002474302</v>
          </cell>
          <cell r="H800">
            <v>5.1182554673688747</v>
          </cell>
          <cell r="I800">
            <v>3.2472510340002723</v>
          </cell>
          <cell r="J800">
            <v>2.0148129297942838</v>
          </cell>
          <cell r="K800">
            <v>0.67945670291911975</v>
          </cell>
          <cell r="L800">
            <v>0.64626417737918351</v>
          </cell>
          <cell r="M800">
            <v>0.64412298033635551</v>
          </cell>
          <cell r="N800">
            <v>0.62900228620835963</v>
          </cell>
          <cell r="O800">
            <v>0.64326016393045171</v>
          </cell>
        </row>
        <row r="801">
          <cell r="A801" t="str">
            <v>D-SWOD</v>
          </cell>
          <cell r="B801" t="str">
            <v>VAR_fin</v>
          </cell>
          <cell r="C801" t="str">
            <v>WOD</v>
          </cell>
          <cell r="D801">
            <v>8.5743681177183326</v>
          </cell>
          <cell r="E801">
            <v>9.3209938433539747</v>
          </cell>
          <cell r="F801">
            <v>9.1931641694181305</v>
          </cell>
          <cell r="G801">
            <v>7.8366820002474302</v>
          </cell>
          <cell r="H801">
            <v>5.1182554673688747</v>
          </cell>
          <cell r="I801">
            <v>3.2472510340002723</v>
          </cell>
          <cell r="J801">
            <v>2.0148129297942838</v>
          </cell>
          <cell r="K801">
            <v>0.67945670291911975</v>
          </cell>
          <cell r="L801">
            <v>0.64626417737918351</v>
          </cell>
          <cell r="M801">
            <v>0.64412298033635551</v>
          </cell>
          <cell r="N801">
            <v>0.62900228620835963</v>
          </cell>
          <cell r="O801">
            <v>0.64326016393045171</v>
          </cell>
        </row>
        <row r="802">
          <cell r="A802" t="str">
            <v>D-RSH2R</v>
          </cell>
          <cell r="B802" t="str">
            <v>VAR_fout</v>
          </cell>
          <cell r="C802" t="str">
            <v>RSH2</v>
          </cell>
          <cell r="G802">
            <v>4.878199292067046E-4</v>
          </cell>
          <cell r="H802">
            <v>1.0018310020782312E-3</v>
          </cell>
          <cell r="I802">
            <v>1.1479635441953909E-3</v>
          </cell>
          <cell r="J802">
            <v>1.2889178602195027E-3</v>
          </cell>
          <cell r="K802">
            <v>2.2152985310834234E-3</v>
          </cell>
          <cell r="L802">
            <v>1.3110771994942661E-3</v>
          </cell>
          <cell r="M802">
            <v>2.7924701529809079E-3</v>
          </cell>
          <cell r="N802">
            <v>2.8965053743474981E-3</v>
          </cell>
          <cell r="O802">
            <v>8.285473543063443E-3</v>
          </cell>
        </row>
        <row r="803">
          <cell r="A803" t="str">
            <v>D-RSH2R</v>
          </cell>
          <cell r="B803" t="str">
            <v>VAR_fin</v>
          </cell>
          <cell r="C803" t="str">
            <v>H2</v>
          </cell>
          <cell r="G803">
            <v>4.878199292067046E-4</v>
          </cell>
          <cell r="H803">
            <v>1.0018310020782312E-3</v>
          </cell>
          <cell r="I803">
            <v>1.1479635441953909E-3</v>
          </cell>
          <cell r="J803">
            <v>1.2889178602195027E-3</v>
          </cell>
          <cell r="K803">
            <v>2.2152985310834234E-3</v>
          </cell>
          <cell r="L803">
            <v>1.3110771994942661E-3</v>
          </cell>
          <cell r="M803">
            <v>2.7924701529809079E-3</v>
          </cell>
          <cell r="N803">
            <v>2.8965053743474981E-3</v>
          </cell>
          <cell r="O803">
            <v>8.285473543063443E-3</v>
          </cell>
        </row>
        <row r="804">
          <cell r="A804" t="str">
            <v>D-RSH2R</v>
          </cell>
          <cell r="B804" t="str">
            <v>VAR_ncap</v>
          </cell>
          <cell r="C804" t="str">
            <v>-</v>
          </cell>
          <cell r="G804">
            <v>6.8743145028451002E-5</v>
          </cell>
          <cell r="H804">
            <v>8.4841010232523795E-5</v>
          </cell>
          <cell r="I804">
            <v>1.06624738393119E-4</v>
          </cell>
          <cell r="J804">
            <v>1.4166594776072E-4</v>
          </cell>
          <cell r="K804">
            <v>4.5634559207161002E-5</v>
          </cell>
          <cell r="L804">
            <v>5.6765624740018998E-5</v>
          </cell>
          <cell r="M804">
            <v>1.7785589368091999E-4</v>
          </cell>
          <cell r="N804">
            <v>1.79788948899969E-4</v>
          </cell>
          <cell r="O804">
            <v>4.5006855952080201E-4</v>
          </cell>
        </row>
        <row r="805">
          <cell r="A805" t="str">
            <v>D-RSH2R</v>
          </cell>
          <cell r="B805" t="str">
            <v>VAR_cap</v>
          </cell>
          <cell r="C805" t="str">
            <v>-</v>
          </cell>
          <cell r="G805">
            <v>6.8743145028451002E-5</v>
          </cell>
          <cell r="H805">
            <v>1.3702957709175201E-4</v>
          </cell>
          <cell r="I805">
            <v>1.24441090747409E-4</v>
          </cell>
          <cell r="J805">
            <v>1.4166594776072E-4</v>
          </cell>
          <cell r="K805">
            <v>1.87300506967881E-4</v>
          </cell>
          <cell r="L805">
            <v>9.2386024712262597E-5</v>
          </cell>
          <cell r="M805">
            <v>2.2095134124626301E-4</v>
          </cell>
          <cell r="N805">
            <v>2.1129112685205E-4</v>
          </cell>
          <cell r="O805">
            <v>6.2985750842077103E-4</v>
          </cell>
        </row>
        <row r="806">
          <cell r="A806" t="str">
            <v>SCOM-SHLTHCHPBIO</v>
          </cell>
          <cell r="B806" t="str">
            <v>VAR_fout</v>
          </cell>
          <cell r="C806" t="str">
            <v>SCOM-SHLTHC-BIO</v>
          </cell>
          <cell r="D806">
            <v>1.4100656389032611</v>
          </cell>
          <cell r="E806">
            <v>1.5273705870086718</v>
          </cell>
          <cell r="F806">
            <v>1.381906121565291</v>
          </cell>
          <cell r="G806">
            <v>1.1451737929315109</v>
          </cell>
          <cell r="H806">
            <v>0.9304435553185445</v>
          </cell>
          <cell r="I806">
            <v>0.74367402272973127</v>
          </cell>
          <cell r="J806">
            <v>0.68376627769839227</v>
          </cell>
          <cell r="K806">
            <v>0.62301834254006583</v>
          </cell>
          <cell r="L806">
            <v>0.57911485558567943</v>
          </cell>
          <cell r="M806">
            <v>0.5128667000165672</v>
          </cell>
          <cell r="N806">
            <v>0.45581499306802942</v>
          </cell>
          <cell r="O806">
            <v>0.39708668486440796</v>
          </cell>
        </row>
        <row r="807">
          <cell r="A807" t="str">
            <v>SCOM-SHLTHCHPBIO</v>
          </cell>
          <cell r="B807" t="str">
            <v>VAR_fin</v>
          </cell>
          <cell r="C807" t="str">
            <v>SCOM_LTH_CHPBIO_ON</v>
          </cell>
          <cell r="D807">
            <v>1.4243087261649101</v>
          </cell>
          <cell r="E807">
            <v>1.5427985727360329</v>
          </cell>
          <cell r="F807">
            <v>1.3958647692578692</v>
          </cell>
          <cell r="G807">
            <v>1.1567412049813235</v>
          </cell>
          <cell r="H807">
            <v>0.93984197506923706</v>
          </cell>
          <cell r="I807">
            <v>0.75118588154518329</v>
          </cell>
          <cell r="J807">
            <v>0.69067300777615426</v>
          </cell>
          <cell r="K807">
            <v>0.62931145711117709</v>
          </cell>
          <cell r="L807">
            <v>0.58496450059159577</v>
          </cell>
          <cell r="M807">
            <v>0.51804717173390602</v>
          </cell>
          <cell r="N807">
            <v>0.4604191849172013</v>
          </cell>
          <cell r="O807">
            <v>0.40109766147919951</v>
          </cell>
        </row>
        <row r="808">
          <cell r="A808" t="str">
            <v>SCOM-SHLTHCHPBIO</v>
          </cell>
          <cell r="B808" t="str">
            <v>VAR_fin</v>
          </cell>
          <cell r="C808" t="str">
            <v>SCOMLTHCHPC</v>
          </cell>
          <cell r="D808">
            <v>1.4100656389032611</v>
          </cell>
          <cell r="E808">
            <v>1.5273705870086718</v>
          </cell>
          <cell r="F808">
            <v>1.381906121565291</v>
          </cell>
          <cell r="G808">
            <v>1.1451737929315109</v>
          </cell>
          <cell r="H808">
            <v>0.9304435553185445</v>
          </cell>
          <cell r="I808">
            <v>0.74367402272973127</v>
          </cell>
          <cell r="J808">
            <v>0.68376627769839227</v>
          </cell>
          <cell r="K808">
            <v>0.62301834254006583</v>
          </cell>
          <cell r="L808">
            <v>0.57911485558567943</v>
          </cell>
          <cell r="M808">
            <v>0.5128667000165672</v>
          </cell>
          <cell r="N808">
            <v>0.45581499306802942</v>
          </cell>
          <cell r="O808">
            <v>0.39708668486440796</v>
          </cell>
        </row>
        <row r="809">
          <cell r="A809" t="str">
            <v>SCOM-SHLTHCHPBIO</v>
          </cell>
          <cell r="B809" t="str">
            <v>VAR_ncap</v>
          </cell>
          <cell r="C809" t="str">
            <v>-</v>
          </cell>
          <cell r="D809">
            <v>1.32436282812443E-8</v>
          </cell>
          <cell r="E809">
            <v>3.00600066759419E-2</v>
          </cell>
          <cell r="F809">
            <v>3.02254143936211E-2</v>
          </cell>
          <cell r="G809">
            <v>2.7127721816734701E-2</v>
          </cell>
          <cell r="H809">
            <v>4.4065047649493899E-2</v>
          </cell>
          <cell r="I809">
            <v>3.75282382018624E-2</v>
          </cell>
          <cell r="J809">
            <v>2.9380217169480399E-2</v>
          </cell>
          <cell r="K809">
            <v>3.3982711388860103E-2</v>
          </cell>
          <cell r="L809">
            <v>3.0706460722870001E-2</v>
          </cell>
          <cell r="M809">
            <v>2.7671511139923801E-2</v>
          </cell>
          <cell r="N809">
            <v>2.78626950781246E-2</v>
          </cell>
          <cell r="O809">
            <v>2.28949161903148E-2</v>
          </cell>
        </row>
        <row r="810">
          <cell r="A810" t="str">
            <v>SCOM-SHLTHCHPBIO</v>
          </cell>
          <cell r="B810" t="str">
            <v>VAR_cap</v>
          </cell>
          <cell r="C810" t="str">
            <v>-</v>
          </cell>
          <cell r="D810">
            <v>0.10913970082266727</v>
          </cell>
          <cell r="E810">
            <v>0.12094878113771268</v>
          </cell>
          <cell r="F810">
            <v>0.1136380668242363</v>
          </cell>
          <cell r="G810">
            <v>0.1014531321218976</v>
          </cell>
          <cell r="H810">
            <v>8.926856559350102E-2</v>
          </cell>
          <cell r="I810">
            <v>7.7079438884429405E-2</v>
          </cell>
          <cell r="J810">
            <v>7.0469968507291009E-2</v>
          </cell>
          <cell r="K810">
            <v>6.6232185469282903E-2</v>
          </cell>
          <cell r="L810">
            <v>6.2762089539798505E-2</v>
          </cell>
          <cell r="M810">
            <v>5.6816019713102205E-2</v>
          </cell>
          <cell r="N810">
            <v>5.1673644223717605E-2</v>
          </cell>
          <cell r="O810">
            <v>4.6225665577353796E-2</v>
          </cell>
        </row>
        <row r="811">
          <cell r="A811" t="str">
            <v>D-RSH2</v>
          </cell>
          <cell r="B811" t="str">
            <v>VAR_fout</v>
          </cell>
          <cell r="C811" t="str">
            <v>RSH2</v>
          </cell>
          <cell r="G811">
            <v>4.4467406425228995E-4</v>
          </cell>
          <cell r="H811">
            <v>9.0232778354357081E-4</v>
          </cell>
          <cell r="I811">
            <v>1.1045543976985752E-3</v>
          </cell>
          <cell r="J811">
            <v>1.1101879968864676E-3</v>
          </cell>
          <cell r="K811">
            <v>2.5666874570406707E-3</v>
          </cell>
          <cell r="L811">
            <v>2.8966157697602763E-3</v>
          </cell>
          <cell r="M811">
            <v>4.9298794142976325E-3</v>
          </cell>
          <cell r="N811">
            <v>5.835710248149082E-3</v>
          </cell>
          <cell r="O811">
            <v>1.216370559654735E-2</v>
          </cell>
        </row>
        <row r="812">
          <cell r="A812" t="str">
            <v>D-RSH2</v>
          </cell>
          <cell r="B812" t="str">
            <v>VAR_fin</v>
          </cell>
          <cell r="C812" t="str">
            <v>H2</v>
          </cell>
          <cell r="G812">
            <v>4.4806176381546192E-4</v>
          </cell>
          <cell r="H812">
            <v>9.0920206671834679E-4</v>
          </cell>
          <cell r="I812">
            <v>1.1129693216876209E-3</v>
          </cell>
          <cell r="J812">
            <v>1.1186458398200663E-3</v>
          </cell>
          <cell r="K812">
            <v>2.5862414780102498E-3</v>
          </cell>
          <cell r="L812">
            <v>2.9186833126343906E-3</v>
          </cell>
          <cell r="M812">
            <v>4.9674371485594442E-3</v>
          </cell>
          <cell r="N812">
            <v>5.8801689531821563E-3</v>
          </cell>
          <cell r="O812">
            <v>1.2256373425522866E-2</v>
          </cell>
        </row>
        <row r="813">
          <cell r="A813" t="str">
            <v>D-RSH2</v>
          </cell>
          <cell r="B813" t="str">
            <v>VAR_ncap</v>
          </cell>
          <cell r="C813" t="str">
            <v>-</v>
          </cell>
          <cell r="G813">
            <v>8.5242408158126405E-5</v>
          </cell>
          <cell r="H813">
            <v>7.59465169451518E-5</v>
          </cell>
          <cell r="I813">
            <v>8.4169619169907901E-6</v>
          </cell>
          <cell r="J813">
            <v>7.0046433064605403E-6</v>
          </cell>
          <cell r="K813">
            <v>1.4464401944115399E-4</v>
          </cell>
          <cell r="L813">
            <v>2.7007610061179602E-6</v>
          </cell>
          <cell r="M813">
            <v>2.0695977616485401E-4</v>
          </cell>
          <cell r="N813">
            <v>6.7155397552294798E-5</v>
          </cell>
          <cell r="O813">
            <v>6.6414186945628305E-4</v>
          </cell>
        </row>
        <row r="814">
          <cell r="A814" t="str">
            <v>D-RSH2</v>
          </cell>
          <cell r="B814" t="str">
            <v>VAR_cap</v>
          </cell>
          <cell r="C814" t="str">
            <v>-</v>
          </cell>
          <cell r="G814">
            <v>8.5242408158126405E-5</v>
          </cell>
          <cell r="H814">
            <v>1.6118892510327799E-4</v>
          </cell>
          <cell r="I814">
            <v>1.69605887020269E-4</v>
          </cell>
          <cell r="J814">
            <v>1.7661053032672999E-4</v>
          </cell>
          <cell r="K814">
            <v>3.2125454976788398E-4</v>
          </cell>
          <cell r="L814">
            <v>3.2395531077400198E-4</v>
          </cell>
          <cell r="M814">
            <v>5.3091508693885604E-4</v>
          </cell>
          <cell r="N814">
            <v>5.7104747410711401E-4</v>
          </cell>
          <cell r="O814">
            <v>1.1769699457893101E-3</v>
          </cell>
        </row>
        <row r="815">
          <cell r="A815" t="str">
            <v>RHES-SHNGABR</v>
          </cell>
          <cell r="B815" t="str">
            <v>VAR_fout</v>
          </cell>
          <cell r="C815" t="str">
            <v>CO2_R</v>
          </cell>
          <cell r="D815">
            <v>1043.1350287969999</v>
          </cell>
          <cell r="E815">
            <v>1211.8698227477</v>
          </cell>
          <cell r="F815">
            <v>1085.28918743846</v>
          </cell>
          <cell r="G815">
            <v>1179.7661775541001</v>
          </cell>
          <cell r="H815">
            <v>1211.17031727739</v>
          </cell>
          <cell r="I815">
            <v>1131.5013618200001</v>
          </cell>
          <cell r="J815">
            <v>1100.2026902453199</v>
          </cell>
          <cell r="K815">
            <v>1068.72590422897</v>
          </cell>
          <cell r="L815">
            <v>997.05143460955196</v>
          </cell>
          <cell r="M815">
            <v>923.56821876527204</v>
          </cell>
          <cell r="N815">
            <v>904.49262772204099</v>
          </cell>
          <cell r="O815">
            <v>753.46600493653796</v>
          </cell>
        </row>
        <row r="816">
          <cell r="A816" t="str">
            <v>RHES-SHNGABR</v>
          </cell>
          <cell r="B816" t="str">
            <v>VAR_fout</v>
          </cell>
          <cell r="C816" t="str">
            <v>RHES-SHNGA</v>
          </cell>
          <cell r="D816">
            <v>17.570536832573563</v>
          </cell>
          <cell r="E816">
            <v>20.412700915076449</v>
          </cell>
          <cell r="F816">
            <v>18.280580284867646</v>
          </cell>
          <cell r="G816">
            <v>19.871948026177233</v>
          </cell>
          <cell r="H816">
            <v>20.400918464778712</v>
          </cell>
          <cell r="I816">
            <v>19.058976839166601</v>
          </cell>
          <cell r="J816">
            <v>18.531782903068375</v>
          </cell>
          <cell r="K816">
            <v>18.001588812367405</v>
          </cell>
          <cell r="L816">
            <v>16.794306079416231</v>
          </cell>
          <cell r="M816">
            <v>15.55655687636539</v>
          </cell>
          <cell r="N816">
            <v>15.235248161984741</v>
          </cell>
          <cell r="O816">
            <v>12.6913600122289</v>
          </cell>
        </row>
        <row r="817">
          <cell r="A817" t="str">
            <v>RHES-SHNGABR</v>
          </cell>
          <cell r="B817" t="str">
            <v>VAR_fin</v>
          </cell>
          <cell r="C817" t="str">
            <v>RNGA</v>
          </cell>
          <cell r="D817">
            <v>18.495301929024809</v>
          </cell>
          <cell r="E817">
            <v>21.487053594817326</v>
          </cell>
          <cell r="F817">
            <v>19.242716089334362</v>
          </cell>
          <cell r="G817">
            <v>20.917840027554966</v>
          </cell>
          <cell r="H817">
            <v>21.474651015556525</v>
          </cell>
          <cell r="I817">
            <v>20.062080883333266</v>
          </cell>
          <cell r="J817">
            <v>19.507139897966724</v>
          </cell>
          <cell r="K817">
            <v>18.949040855123584</v>
          </cell>
          <cell r="L817">
            <v>17.678216925701278</v>
          </cell>
          <cell r="M817">
            <v>16.375323027753048</v>
          </cell>
          <cell r="N817">
            <v>16.037103328404982</v>
          </cell>
          <cell r="O817">
            <v>13.359326328662005</v>
          </cell>
        </row>
        <row r="818">
          <cell r="A818" t="str">
            <v>RHES-SHNGABR</v>
          </cell>
          <cell r="B818" t="str">
            <v>VAR_ncap</v>
          </cell>
          <cell r="C818" t="str">
            <v>-</v>
          </cell>
          <cell r="E818">
            <v>0.22719788575000199</v>
          </cell>
          <cell r="F818">
            <v>6.3190813314140601E-7</v>
          </cell>
          <cell r="G818">
            <v>1.35280206755601E-6</v>
          </cell>
          <cell r="H818">
            <v>1.17753116377102</v>
          </cell>
          <cell r="I818">
            <v>0.37037407425095598</v>
          </cell>
          <cell r="J818">
            <v>1.4140551069779901E-6</v>
          </cell>
          <cell r="K818">
            <v>1.09649633464677</v>
          </cell>
          <cell r="L818">
            <v>0.21406252492577901</v>
          </cell>
          <cell r="M818">
            <v>3.8355908881225302E-6</v>
          </cell>
          <cell r="N818">
            <v>0.89264201754200001</v>
          </cell>
          <cell r="O818">
            <v>0.13462042041580499</v>
          </cell>
        </row>
        <row r="819">
          <cell r="A819" t="str">
            <v>RHES-SHNGABR</v>
          </cell>
          <cell r="B819" t="str">
            <v>VAR_cap</v>
          </cell>
          <cell r="C819" t="str">
            <v>-</v>
          </cell>
          <cell r="D819">
            <v>1.4219190615860799</v>
          </cell>
          <cell r="E819">
            <v>1.6491168681769592</v>
          </cell>
          <cell r="F819">
            <v>1.6491153483900742</v>
          </cell>
          <cell r="G819">
            <v>1.649114842488953</v>
          </cell>
          <cell r="H819">
            <v>1.6626867533992882</v>
          </cell>
          <cell r="I819">
            <v>1.5479059142297344</v>
          </cell>
          <cell r="J819">
            <v>1.5302807608865305</v>
          </cell>
          <cell r="K819">
            <v>1.4668704076707026</v>
          </cell>
          <cell r="L819">
            <v>1.3674684960330863</v>
          </cell>
          <cell r="M819">
            <v>1.3105567775930567</v>
          </cell>
          <cell r="N819">
            <v>1.2330582824536125</v>
          </cell>
          <cell r="O819">
            <v>1.0272650413877864</v>
          </cell>
        </row>
        <row r="820">
          <cell r="A820" t="str">
            <v>SCOM-SHLTHCHPHFC</v>
          </cell>
          <cell r="B820" t="str">
            <v>VAR_fout</v>
          </cell>
          <cell r="C820" t="str">
            <v>SCOM-SHLTHC-HFC</v>
          </cell>
          <cell r="G820">
            <v>8.6524297932795435E-4</v>
          </cell>
          <cell r="H820">
            <v>2.0792338894383496E-3</v>
          </cell>
          <cell r="I820">
            <v>2.159747771825136E-3</v>
          </cell>
          <cell r="J820">
            <v>2.3209303619526008E-3</v>
          </cell>
          <cell r="K820">
            <v>7.0927886142019827E-3</v>
          </cell>
          <cell r="L820">
            <v>6.7866056224324886E-3</v>
          </cell>
          <cell r="M820">
            <v>1.6970924477671817E-2</v>
          </cell>
          <cell r="N820">
            <v>1.2261151632376488E-2</v>
          </cell>
          <cell r="O820">
            <v>2.3931492216221623E-2</v>
          </cell>
        </row>
        <row r="821">
          <cell r="A821" t="str">
            <v>SCOM-SHLTHCHPHFC</v>
          </cell>
          <cell r="B821" t="str">
            <v>VAR_fin</v>
          </cell>
          <cell r="C821" t="str">
            <v>SCOM_LTH_CHPHFC_ON</v>
          </cell>
          <cell r="G821">
            <v>8.7398280740197409E-4</v>
          </cell>
          <cell r="H821">
            <v>2.1002362519579303E-3</v>
          </cell>
          <cell r="I821">
            <v>2.1815634058839771E-3</v>
          </cell>
          <cell r="J821">
            <v>2.3443741029824231E-3</v>
          </cell>
          <cell r="K821">
            <v>7.164432943638375E-3</v>
          </cell>
          <cell r="L821">
            <v>6.8551571943762475E-3</v>
          </cell>
          <cell r="M821">
            <v>1.7142347957244251E-2</v>
          </cell>
          <cell r="N821">
            <v>1.2385001648865126E-2</v>
          </cell>
          <cell r="O821">
            <v>2.4173224460829899E-2</v>
          </cell>
        </row>
        <row r="822">
          <cell r="A822" t="str">
            <v>SCOM-SHLTHCHPHFC</v>
          </cell>
          <cell r="B822" t="str">
            <v>VAR_fin</v>
          </cell>
          <cell r="C822" t="str">
            <v>SCOMLTHCHPC</v>
          </cell>
          <cell r="G822">
            <v>8.6524297932795435E-4</v>
          </cell>
          <cell r="H822">
            <v>2.0792338894383496E-3</v>
          </cell>
          <cell r="I822">
            <v>2.159747771825136E-3</v>
          </cell>
          <cell r="J822">
            <v>2.3209303619526008E-3</v>
          </cell>
          <cell r="K822">
            <v>7.0927886142019827E-3</v>
          </cell>
          <cell r="L822">
            <v>6.7866056224324886E-3</v>
          </cell>
          <cell r="M822">
            <v>1.6970924477671817E-2</v>
          </cell>
          <cell r="N822">
            <v>1.2261151632376488E-2</v>
          </cell>
          <cell r="O822">
            <v>2.3931492216221623E-2</v>
          </cell>
        </row>
        <row r="823">
          <cell r="A823" t="str">
            <v>SCOM-SHLTHCHPHFC</v>
          </cell>
          <cell r="B823" t="str">
            <v>VAR_ncap</v>
          </cell>
          <cell r="C823" t="str">
            <v>-</v>
          </cell>
          <cell r="G823">
            <v>8.30710288082974E-5</v>
          </cell>
          <cell r="H823">
            <v>1.6211766290460299E-4</v>
          </cell>
          <cell r="I823">
            <v>1.5197300548594499E-4</v>
          </cell>
          <cell r="J823">
            <v>1.3514115580477899E-4</v>
          </cell>
          <cell r="K823">
            <v>4.9257886980328498E-4</v>
          </cell>
          <cell r="L823">
            <v>3.6552451594910001E-4</v>
          </cell>
          <cell r="M823">
            <v>1.0500790595661901E-3</v>
          </cell>
          <cell r="N823">
            <v>6.0120225469672498E-4</v>
          </cell>
          <cell r="O823">
            <v>1.5012342654868499E-3</v>
          </cell>
        </row>
        <row r="824">
          <cell r="A824" t="str">
            <v>SCOM-SHLTHCHPHFC</v>
          </cell>
          <cell r="B824" t="str">
            <v>VAR_cap</v>
          </cell>
          <cell r="C824" t="str">
            <v>-</v>
          </cell>
          <cell r="G824">
            <v>8.30710288082974E-5</v>
          </cell>
          <cell r="H824">
            <v>1.9948361046224038E-4</v>
          </cell>
          <cell r="I824">
            <v>2.01979965366638E-4</v>
          </cell>
          <cell r="J824">
            <v>2.0713025069268696E-4</v>
          </cell>
          <cell r="K824">
            <v>5.9454084351379902E-4</v>
          </cell>
          <cell r="L824">
            <v>5.6326881075684395E-4</v>
          </cell>
          <cell r="M824">
            <v>1.3391915794961381E-3</v>
          </cell>
          <cell r="N824">
            <v>9.7267617701513975E-4</v>
          </cell>
          <cell r="O824">
            <v>1.9235286816983402E-3</v>
          </cell>
        </row>
        <row r="825">
          <cell r="A825" t="str">
            <v>RHSA-WHNGABR</v>
          </cell>
          <cell r="B825" t="str">
            <v>VAR_fout</v>
          </cell>
          <cell r="C825" t="str">
            <v>RHSA-WHNGA</v>
          </cell>
          <cell r="D825">
            <v>6.3804488914021587</v>
          </cell>
          <cell r="E825">
            <v>5.1749834541718007</v>
          </cell>
          <cell r="F825">
            <v>9.083133123349258</v>
          </cell>
          <cell r="G825">
            <v>9.1668111131639058</v>
          </cell>
          <cell r="H825">
            <v>9.778596588327261</v>
          </cell>
          <cell r="I825">
            <v>9.5932709531485134</v>
          </cell>
          <cell r="J825">
            <v>9.3066868743558278</v>
          </cell>
          <cell r="K825">
            <v>9.0239992458574605</v>
          </cell>
          <cell r="L825">
            <v>8.5110182474886233</v>
          </cell>
          <cell r="M825">
            <v>7.9312933147356617</v>
          </cell>
          <cell r="N825">
            <v>7.7686004684404848</v>
          </cell>
          <cell r="O825">
            <v>6.3334875945076821</v>
          </cell>
        </row>
        <row r="826">
          <cell r="A826" t="str">
            <v>RHSA-WHNGABR</v>
          </cell>
          <cell r="B826" t="str">
            <v>VAR_fout</v>
          </cell>
          <cell r="C826" t="str">
            <v>CO2_R</v>
          </cell>
          <cell r="D826">
            <v>479.80975663344202</v>
          </cell>
          <cell r="E826">
            <v>387.09425307067602</v>
          </cell>
          <cell r="F826">
            <v>674.06408968012897</v>
          </cell>
          <cell r="G826">
            <v>671.43915166551199</v>
          </cell>
          <cell r="H826">
            <v>707.06775330981702</v>
          </cell>
          <cell r="I826">
            <v>684.88668576908401</v>
          </cell>
          <cell r="J826">
            <v>660.24797448260301</v>
          </cell>
          <cell r="K826">
            <v>636.19194683295098</v>
          </cell>
          <cell r="L826">
            <v>600.02678644794798</v>
          </cell>
          <cell r="M826">
            <v>559.156178688865</v>
          </cell>
          <cell r="N826">
            <v>547.68633302505395</v>
          </cell>
          <cell r="O826">
            <v>446.51087541279099</v>
          </cell>
        </row>
        <row r="827">
          <cell r="A827" t="str">
            <v>RHSA-WHNGABR</v>
          </cell>
          <cell r="B827" t="str">
            <v>VAR_fin</v>
          </cell>
          <cell r="C827" t="str">
            <v>RNGA</v>
          </cell>
          <cell r="D827">
            <v>8.5072651885362127</v>
          </cell>
          <cell r="E827">
            <v>6.8633732813949582</v>
          </cell>
          <cell r="F827">
            <v>11.951490951775334</v>
          </cell>
          <cell r="G827">
            <v>11.904949497615453</v>
          </cell>
          <cell r="H827">
            <v>12.536662292727256</v>
          </cell>
          <cell r="I827">
            <v>12.143380953352546</v>
          </cell>
          <cell r="J827">
            <v>11.706524370258908</v>
          </cell>
          <cell r="K827">
            <v>11.279999057321824</v>
          </cell>
          <cell r="L827">
            <v>10.638772809360779</v>
          </cell>
          <cell r="M827">
            <v>9.9141166434195771</v>
          </cell>
          <cell r="N827">
            <v>9.7107505855506044</v>
          </cell>
          <cell r="O827">
            <v>7.9168594931345897</v>
          </cell>
        </row>
        <row r="828">
          <cell r="A828" t="str">
            <v>RHSA-WHNGABR</v>
          </cell>
          <cell r="B828" t="str">
            <v>VAR_ncap</v>
          </cell>
          <cell r="C828" t="str">
            <v>-</v>
          </cell>
          <cell r="E828">
            <v>2.1642690204097302E-6</v>
          </cell>
          <cell r="F828">
            <v>0.18477390089252099</v>
          </cell>
          <cell r="G828">
            <v>5.7063595178613201E-3</v>
          </cell>
          <cell r="H828">
            <v>0.38681297870843401</v>
          </cell>
          <cell r="I828">
            <v>0.24658871266910301</v>
          </cell>
          <cell r="J828">
            <v>5.5602087415284503E-3</v>
          </cell>
          <cell r="K828">
            <v>0.36508448656984199</v>
          </cell>
          <cell r="L828">
            <v>0.17713428116476401</v>
          </cell>
          <cell r="M828">
            <v>3.7804979150843101E-5</v>
          </cell>
          <cell r="N828">
            <v>0.34536237066625503</v>
          </cell>
          <cell r="O828">
            <v>8.7638870888989001E-2</v>
          </cell>
        </row>
        <row r="829">
          <cell r="A829" t="str">
            <v>RHSA-WHNGABR</v>
          </cell>
          <cell r="B829" t="str">
            <v>VAR_cap</v>
          </cell>
          <cell r="C829" t="str">
            <v>-</v>
          </cell>
          <cell r="D829">
            <v>0.43610075802020798</v>
          </cell>
          <cell r="E829">
            <v>0.4361026156474066</v>
          </cell>
          <cell r="F829">
            <v>0.62087534316830084</v>
          </cell>
          <cell r="G829">
            <v>0.62658024018411074</v>
          </cell>
          <cell r="H829">
            <v>0.69038699629510669</v>
          </cell>
          <cell r="I829">
            <v>0.67682236907822546</v>
          </cell>
          <cell r="J829">
            <v>0.63896041368990542</v>
          </cell>
          <cell r="K829">
            <v>0.61723131547813737</v>
          </cell>
          <cell r="L829">
            <v>0.58492930368117146</v>
          </cell>
          <cell r="M829">
            <v>0.54225392090177504</v>
          </cell>
          <cell r="N829">
            <v>0.53104138220077446</v>
          </cell>
          <cell r="O829">
            <v>0.43303645980189037</v>
          </cell>
        </row>
        <row r="830">
          <cell r="A830" t="str">
            <v>ITOT-SWHWSTBR</v>
          </cell>
          <cell r="B830" t="str">
            <v>VAR_fout</v>
          </cell>
          <cell r="C830" t="str">
            <v>ITOT-SWH</v>
          </cell>
          <cell r="D830">
            <v>4.1173665479379906</v>
          </cell>
          <cell r="E830">
            <v>4.2663141894371162</v>
          </cell>
          <cell r="F830">
            <v>2.9611618273573197</v>
          </cell>
          <cell r="G830">
            <v>2.9280877840492918</v>
          </cell>
          <cell r="H830">
            <v>2.8950117682300451</v>
          </cell>
          <cell r="I830">
            <v>2.8804017221267424</v>
          </cell>
          <cell r="J830">
            <v>2.9092080178008861</v>
          </cell>
          <cell r="K830">
            <v>2.9375638867138005</v>
          </cell>
          <cell r="L830">
            <v>2.9375721092435705</v>
          </cell>
          <cell r="M830">
            <v>2.9375594222338575</v>
          </cell>
          <cell r="N830">
            <v>2.9375640987887341</v>
          </cell>
          <cell r="O830">
            <v>2.937529700428632</v>
          </cell>
        </row>
        <row r="831">
          <cell r="A831" t="str">
            <v>ITOT-SWHWSTBR</v>
          </cell>
          <cell r="B831" t="str">
            <v>VAR_fout</v>
          </cell>
          <cell r="C831" t="str">
            <v>CO2_I</v>
          </cell>
          <cell r="D831">
            <v>723.65836297091903</v>
          </cell>
          <cell r="E831">
            <v>749.83703935561402</v>
          </cell>
          <cell r="F831">
            <v>520.44662420219595</v>
          </cell>
          <cell r="G831">
            <v>514.63361052987602</v>
          </cell>
          <cell r="H831">
            <v>508.82025017376498</v>
          </cell>
          <cell r="I831">
            <v>506.25242388894299</v>
          </cell>
          <cell r="J831">
            <v>503.68377621627297</v>
          </cell>
          <cell r="K831">
            <v>501.11383949823602</v>
          </cell>
          <cell r="L831">
            <v>501.11524216508002</v>
          </cell>
          <cell r="M831">
            <v>501.11307791048102</v>
          </cell>
          <cell r="N831">
            <v>501.11387567572501</v>
          </cell>
          <cell r="O831">
            <v>501.10800772017802</v>
          </cell>
        </row>
        <row r="832">
          <cell r="A832" t="str">
            <v>ITOT-SWHWSTBR</v>
          </cell>
          <cell r="B832" t="str">
            <v>VAR_fin</v>
          </cell>
          <cell r="C832" t="str">
            <v>IWST</v>
          </cell>
          <cell r="D832">
            <v>7.7980427044280134</v>
          </cell>
          <cell r="E832">
            <v>8.0801405102975696</v>
          </cell>
          <cell r="F832">
            <v>5.6082610366615926</v>
          </cell>
          <cell r="G832">
            <v>5.5456208031236551</v>
          </cell>
          <cell r="H832">
            <v>5.482976833769019</v>
          </cell>
          <cell r="I832">
            <v>5.4553062919067088</v>
          </cell>
          <cell r="J832">
            <v>5.427626898882254</v>
          </cell>
          <cell r="K832">
            <v>5.3999336152827189</v>
          </cell>
          <cell r="L832">
            <v>5.3999487302271492</v>
          </cell>
          <cell r="M832">
            <v>5.3999254085181194</v>
          </cell>
          <cell r="N832">
            <v>5.3999340051263482</v>
          </cell>
          <cell r="O832">
            <v>5.399870772846751</v>
          </cell>
        </row>
        <row r="833">
          <cell r="A833" t="str">
            <v>ITOT-SWHWSTBR</v>
          </cell>
          <cell r="B833" t="str">
            <v>VAR_ncap</v>
          </cell>
          <cell r="C833" t="str">
            <v>-</v>
          </cell>
          <cell r="E833">
            <v>1.4132492103257799E-5</v>
          </cell>
          <cell r="F833">
            <v>1.6360587828718701E-5</v>
          </cell>
          <cell r="G833">
            <v>1.6193338829046E-5</v>
          </cell>
          <cell r="H833">
            <v>8.6414020303355293E-2</v>
          </cell>
          <cell r="I833">
            <v>9.7681775303533294E-2</v>
          </cell>
          <cell r="J833">
            <v>3.3345916749745003E-4</v>
          </cell>
          <cell r="K833">
            <v>0.118519482917228</v>
          </cell>
          <cell r="L833">
            <v>5.9233032482441897E-2</v>
          </cell>
          <cell r="M833">
            <v>1.95311215634601E-2</v>
          </cell>
          <cell r="N833">
            <v>0.124230540212382</v>
          </cell>
          <cell r="O833">
            <v>6.1879220696384997E-2</v>
          </cell>
        </row>
        <row r="834">
          <cell r="A834" t="str">
            <v>ITOT-SWHWSTBR</v>
          </cell>
          <cell r="B834" t="str">
            <v>VAR_cap</v>
          </cell>
          <cell r="C834" t="str">
            <v>-</v>
          </cell>
          <cell r="D834">
            <v>0.35954682816669398</v>
          </cell>
          <cell r="E834">
            <v>0.31583763433221834</v>
          </cell>
          <cell r="F834">
            <v>0.30232134493220847</v>
          </cell>
          <cell r="G834">
            <v>0.30224801257699024</v>
          </cell>
          <cell r="H834">
            <v>0.16480215512361851</v>
          </cell>
          <cell r="I834">
            <v>0.18409635541094047</v>
          </cell>
          <cell r="J834">
            <v>0.18440005691978742</v>
          </cell>
          <cell r="K834">
            <v>0.21649685625466777</v>
          </cell>
          <cell r="L834">
            <v>0.19300644290804839</v>
          </cell>
          <cell r="M834">
            <v>0.1972372045503753</v>
          </cell>
          <cell r="N834">
            <v>0.20514673927273927</v>
          </cell>
          <cell r="O834">
            <v>0.20558090122532408</v>
          </cell>
        </row>
        <row r="835">
          <cell r="A835" t="str">
            <v>SCOM-SHSTG-ELC</v>
          </cell>
          <cell r="B835" t="str">
            <v>VAR_fout</v>
          </cell>
          <cell r="C835" t="str">
            <v>SCOM-SHAELCB</v>
          </cell>
          <cell r="E835">
            <v>1.4326938039170166E-4</v>
          </cell>
          <cell r="F835">
            <v>7.7809968379991795E-2</v>
          </cell>
          <cell r="G835">
            <v>0.12614139864979093</v>
          </cell>
          <cell r="H835">
            <v>0.12918106778555152</v>
          </cell>
          <cell r="I835">
            <v>0.14131899553678787</v>
          </cell>
          <cell r="J835">
            <v>0.13028058502013476</v>
          </cell>
          <cell r="K835">
            <v>0.10221294055253177</v>
          </cell>
          <cell r="L835">
            <v>0.15106123809876695</v>
          </cell>
          <cell r="M835">
            <v>0.14125370242721519</v>
          </cell>
          <cell r="N835">
            <v>0.10730628539750425</v>
          </cell>
          <cell r="O835">
            <v>0.16933048390963135</v>
          </cell>
        </row>
        <row r="836">
          <cell r="A836" t="str">
            <v>SCOM-SHSTG-ELC</v>
          </cell>
          <cell r="B836" t="str">
            <v>VAR_fin</v>
          </cell>
          <cell r="C836" t="str">
            <v>SCOM-SHAELCB</v>
          </cell>
          <cell r="E836">
            <v>1.9336172708605447E-4</v>
          </cell>
          <cell r="F836">
            <v>0.10041704186566382</v>
          </cell>
          <cell r="G836">
            <v>0.15769344203067326</v>
          </cell>
          <cell r="H836">
            <v>0.1565987153064046</v>
          </cell>
          <cell r="I836">
            <v>0.16627075853670029</v>
          </cell>
          <cell r="J836">
            <v>0.1489047793677461</v>
          </cell>
          <cell r="K836">
            <v>0.1135785382822181</v>
          </cell>
          <cell r="L836">
            <v>0.16785420260806935</v>
          </cell>
          <cell r="M836">
            <v>0.15695592549478843</v>
          </cell>
          <cell r="N836">
            <v>0.1192367019904358</v>
          </cell>
          <cell r="O836">
            <v>0.1881524954338904</v>
          </cell>
        </row>
        <row r="837">
          <cell r="A837" t="str">
            <v>SCOM-SHSTG-ELC</v>
          </cell>
          <cell r="B837" t="str">
            <v>VAR_ncap</v>
          </cell>
          <cell r="C837" t="str">
            <v>-</v>
          </cell>
          <cell r="D837">
            <v>7.3206146965221902E-3</v>
          </cell>
          <cell r="E837">
            <v>7.3881905257712098E-3</v>
          </cell>
          <cell r="F837">
            <v>2.6337355490905202E-2</v>
          </cell>
          <cell r="G837">
            <v>9.1881016916592296E-5</v>
          </cell>
          <cell r="H837">
            <v>6.6701350581491901E-3</v>
          </cell>
          <cell r="I837">
            <v>1.94964761841828E-2</v>
          </cell>
          <cell r="J837">
            <v>1.6580710822971501E-4</v>
          </cell>
          <cell r="K837">
            <v>6.5955213413849501E-4</v>
          </cell>
          <cell r="L837">
            <v>1.6315630282752201E-2</v>
          </cell>
          <cell r="M837">
            <v>1.7826630510699201E-3</v>
          </cell>
          <cell r="N837">
            <v>6.3920527035367901E-3</v>
          </cell>
          <cell r="O837">
            <v>1.0853829989311401E-2</v>
          </cell>
        </row>
        <row r="838">
          <cell r="A838" t="str">
            <v>SCOM-SHSTG-ELC</v>
          </cell>
          <cell r="B838" t="str">
            <v>VAR_cap</v>
          </cell>
          <cell r="C838" t="str">
            <v>-</v>
          </cell>
          <cell r="D838">
            <v>7.3206146965221902E-3</v>
          </cell>
          <cell r="E838">
            <v>1.4596470389959549E-2</v>
          </cell>
          <cell r="F838">
            <v>4.0904651951836388E-2</v>
          </cell>
          <cell r="G838">
            <v>4.0906448489524828E-2</v>
          </cell>
          <cell r="H838">
            <v>3.8495240088813207E-2</v>
          </cell>
          <cell r="I838">
            <v>3.1674944411229922E-2</v>
          </cell>
          <cell r="J838">
            <v>2.6161742826014231E-2</v>
          </cell>
          <cell r="K838">
            <v>1.9470744115127888E-2</v>
          </cell>
          <cell r="L838">
            <v>1.973649357645435E-2</v>
          </cell>
          <cell r="M838">
            <v>1.8370567491187269E-2</v>
          </cell>
          <cell r="N838">
            <v>1.8973398889244035E-2</v>
          </cell>
          <cell r="O838">
            <v>1.8595378677323908E-2</v>
          </cell>
        </row>
        <row r="839">
          <cell r="A839" t="str">
            <v>SCOM-SHNGABR</v>
          </cell>
          <cell r="B839" t="str">
            <v>VAR_fout</v>
          </cell>
          <cell r="C839" t="str">
            <v>CO2_S</v>
          </cell>
          <cell r="D839">
            <v>1440.94592431967</v>
          </cell>
          <cell r="E839">
            <v>1508.6875359835899</v>
          </cell>
          <cell r="F839">
            <v>1439.96351160123</v>
          </cell>
          <cell r="G839">
            <v>1491.70166241683</v>
          </cell>
          <cell r="H839">
            <v>1509.1545578191001</v>
          </cell>
          <cell r="I839">
            <v>1517.82924966991</v>
          </cell>
          <cell r="J839">
            <v>1420.61621426438</v>
          </cell>
          <cell r="K839">
            <v>1326.9801754698001</v>
          </cell>
          <cell r="L839">
            <v>1294.0373527581401</v>
          </cell>
          <cell r="M839">
            <v>1262.8247865877599</v>
          </cell>
          <cell r="N839">
            <v>1236.12679944553</v>
          </cell>
          <cell r="O839">
            <v>1173.76855078833</v>
          </cell>
        </row>
        <row r="840">
          <cell r="A840" t="str">
            <v>SCOM-SHNGABR</v>
          </cell>
          <cell r="B840" t="str">
            <v>VAR_fout</v>
          </cell>
          <cell r="C840" t="str">
            <v>SCOM-SHNGA</v>
          </cell>
          <cell r="D840">
            <v>24.189713909848084</v>
          </cell>
          <cell r="E840">
            <v>25.326918421333168</v>
          </cell>
          <cell r="F840">
            <v>24.173221769373285</v>
          </cell>
          <cell r="G840">
            <v>25.041770023219016</v>
          </cell>
          <cell r="H840">
            <v>25.334758496661433</v>
          </cell>
          <cell r="I840">
            <v>25.480383888000244</v>
          </cell>
          <cell r="J840">
            <v>23.848431241423423</v>
          </cell>
          <cell r="K840">
            <v>22.276527013884944</v>
          </cell>
          <cell r="L840">
            <v>21.723503168000999</v>
          </cell>
          <cell r="M840">
            <v>21.199525804721329</v>
          </cell>
          <cell r="N840">
            <v>20.751336417430945</v>
          </cell>
          <cell r="O840">
            <v>19.704504493013605</v>
          </cell>
        </row>
        <row r="841">
          <cell r="A841" t="str">
            <v>SCOM-SHNGABR</v>
          </cell>
          <cell r="B841" t="str">
            <v>VAR_fin</v>
          </cell>
          <cell r="C841" t="str">
            <v>SNGA</v>
          </cell>
          <cell r="D841">
            <v>25.548686601412555</v>
          </cell>
          <cell r="E841">
            <v>26.749779006801319</v>
          </cell>
          <cell r="F841">
            <v>25.531267936191977</v>
          </cell>
          <cell r="G841">
            <v>26.448611035759409</v>
          </cell>
          <cell r="H841">
            <v>26.758059535799681</v>
          </cell>
          <cell r="I841">
            <v>26.911866128899081</v>
          </cell>
          <cell r="J841">
            <v>25.188230749368518</v>
          </cell>
          <cell r="K841">
            <v>23.52801729556386</v>
          </cell>
          <cell r="L841">
            <v>22.943924694293177</v>
          </cell>
          <cell r="M841">
            <v>22.390510400492218</v>
          </cell>
          <cell r="N841">
            <v>21.91714183414053</v>
          </cell>
          <cell r="O841">
            <v>20.811499127452567</v>
          </cell>
        </row>
        <row r="842">
          <cell r="A842" t="str">
            <v>SCOM-SHNGABR</v>
          </cell>
          <cell r="B842" t="str">
            <v>VAR_ncap</v>
          </cell>
          <cell r="C842" t="str">
            <v>-</v>
          </cell>
          <cell r="D842">
            <v>2.84023848670072E-7</v>
          </cell>
          <cell r="E842">
            <v>1.88755407254926E-6</v>
          </cell>
          <cell r="F842">
            <v>2.4977675949006201E-6</v>
          </cell>
          <cell r="G842">
            <v>2.7338220174448199E-6</v>
          </cell>
          <cell r="H842">
            <v>1.34223382762179</v>
          </cell>
          <cell r="I842">
            <v>0.70664545757057196</v>
          </cell>
          <cell r="J842">
            <v>4.4342894394878304E-6</v>
          </cell>
          <cell r="K842">
            <v>1.09906793202288</v>
          </cell>
          <cell r="L842">
            <v>0.65049540252832805</v>
          </cell>
          <cell r="M842">
            <v>1.29213295463912E-2</v>
          </cell>
          <cell r="N842">
            <v>1.1062901926437001</v>
          </cell>
          <cell r="O842">
            <v>0.52373446720407701</v>
          </cell>
        </row>
        <row r="843">
          <cell r="A843" t="str">
            <v>SCOM-SHNGABR</v>
          </cell>
          <cell r="B843" t="str">
            <v>VAR_cap</v>
          </cell>
          <cell r="C843" t="str">
            <v>-</v>
          </cell>
          <cell r="D843">
            <v>2.7746817818990688</v>
          </cell>
          <cell r="E843">
            <v>2.7726153779835734</v>
          </cell>
          <cell r="F843">
            <v>2.77253093106608</v>
          </cell>
          <cell r="G843">
            <v>2.7725155638248129</v>
          </cell>
          <cell r="H843">
            <v>2.0612439597434862</v>
          </cell>
          <cell r="I843">
            <v>2.0488793821141038</v>
          </cell>
          <cell r="J843">
            <v>2.0488594740358606</v>
          </cell>
          <cell r="K843">
            <v>1.8057108414715919</v>
          </cell>
          <cell r="L843">
            <v>1.8581393352004858</v>
          </cell>
          <cell r="M843">
            <v>1.7624763461473218</v>
          </cell>
          <cell r="N843">
            <v>1.7581494397880166</v>
          </cell>
          <cell r="O843">
            <v>1.6429376729804666</v>
          </cell>
        </row>
        <row r="844">
          <cell r="A844" t="str">
            <v>RHEM-SHELCHP</v>
          </cell>
          <cell r="B844" t="str">
            <v>VAR_fout</v>
          </cell>
          <cell r="C844" t="str">
            <v>RHEM-SHAELCH</v>
          </cell>
          <cell r="D844">
            <v>9.9025205547161406</v>
          </cell>
          <cell r="E844">
            <v>11.655194669968081</v>
          </cell>
          <cell r="F844">
            <v>11.655204991826636</v>
          </cell>
          <cell r="G844">
            <v>11.655773863966619</v>
          </cell>
          <cell r="H844">
            <v>16.180552887544376</v>
          </cell>
          <cell r="I844">
            <v>16.182180061024773</v>
          </cell>
          <cell r="J844">
            <v>16.182228901353245</v>
          </cell>
          <cell r="K844">
            <v>16.182274749479774</v>
          </cell>
          <cell r="L844">
            <v>16.182308551717639</v>
          </cell>
          <cell r="M844">
            <v>16.182335510891786</v>
          </cell>
          <cell r="N844">
            <v>16.18416680129322</v>
          </cell>
          <cell r="O844">
            <v>16.184199575677656</v>
          </cell>
        </row>
        <row r="845">
          <cell r="A845" t="str">
            <v>RHEM-SHELCHP</v>
          </cell>
          <cell r="B845" t="str">
            <v>VAR_fin</v>
          </cell>
          <cell r="C845" t="str">
            <v>RHEMELCHPC</v>
          </cell>
          <cell r="D845">
            <v>9.9025205547161406</v>
          </cell>
          <cell r="E845">
            <v>11.655194669968081</v>
          </cell>
          <cell r="F845">
            <v>11.655204991826636</v>
          </cell>
          <cell r="G845">
            <v>11.655773863966619</v>
          </cell>
          <cell r="H845">
            <v>16.180552887544376</v>
          </cell>
          <cell r="I845">
            <v>16.182180061024773</v>
          </cell>
          <cell r="J845">
            <v>16.182228901353245</v>
          </cell>
          <cell r="K845">
            <v>16.182274749479774</v>
          </cell>
          <cell r="L845">
            <v>16.182308551717639</v>
          </cell>
          <cell r="M845">
            <v>16.182335510891786</v>
          </cell>
          <cell r="N845">
            <v>16.18416680129322</v>
          </cell>
          <cell r="O845">
            <v>16.184199575677656</v>
          </cell>
        </row>
        <row r="846">
          <cell r="A846" t="str">
            <v>RHEM-SHELCHP</v>
          </cell>
          <cell r="B846" t="str">
            <v>VAR_fin</v>
          </cell>
          <cell r="C846" t="str">
            <v>RHEM_ELC</v>
          </cell>
          <cell r="D846">
            <v>3.0945376733487944</v>
          </cell>
          <cell r="E846">
            <v>3.5825393452770711</v>
          </cell>
          <cell r="F846">
            <v>3.4965614975479911</v>
          </cell>
          <cell r="G846">
            <v>3.3622424607596013</v>
          </cell>
          <cell r="H846">
            <v>4.5155031314077334</v>
          </cell>
          <cell r="I846">
            <v>4.3735621786553454</v>
          </cell>
          <cell r="J846">
            <v>4.2584812898298017</v>
          </cell>
          <cell r="K846">
            <v>4.1493012178153226</v>
          </cell>
          <cell r="L846">
            <v>4.1493098850558034</v>
          </cell>
          <cell r="M846">
            <v>4.1493167976645635</v>
          </cell>
          <cell r="N846">
            <v>4.1497863593059554</v>
          </cell>
          <cell r="O846">
            <v>4.1497947629942686</v>
          </cell>
        </row>
        <row r="847">
          <cell r="A847" t="str">
            <v>RHEM-SHELCHP</v>
          </cell>
          <cell r="B847" t="str">
            <v>VAR_ncap</v>
          </cell>
          <cell r="C847" t="str">
            <v>-</v>
          </cell>
          <cell r="D847">
            <v>5.6381515111189497E-7</v>
          </cell>
          <cell r="E847">
            <v>0.123762250654205</v>
          </cell>
          <cell r="F847">
            <v>3.8223921650451002E-5</v>
          </cell>
          <cell r="G847">
            <v>4.1221542230743403E-5</v>
          </cell>
          <cell r="H847">
            <v>0.89779600500685397</v>
          </cell>
          <cell r="I847">
            <v>0.24487607205639</v>
          </cell>
          <cell r="J847">
            <v>3.8675357445984302E-5</v>
          </cell>
          <cell r="K847">
            <v>0.89785202428919197</v>
          </cell>
          <cell r="L847">
            <v>0.207226925430468</v>
          </cell>
          <cell r="M847">
            <v>3.76877896264316E-2</v>
          </cell>
          <cell r="N847">
            <v>0.80463207230933598</v>
          </cell>
          <cell r="O847">
            <v>0.30063596777420498</v>
          </cell>
        </row>
        <row r="848">
          <cell r="A848" t="str">
            <v>RHEM-SHELCHP</v>
          </cell>
          <cell r="B848" t="str">
            <v>VAR_cap</v>
          </cell>
          <cell r="C848" t="str">
            <v>-</v>
          </cell>
          <cell r="D848">
            <v>0.69925251420715018</v>
          </cell>
          <cell r="E848">
            <v>0.82301470015639766</v>
          </cell>
          <cell r="F848">
            <v>0.82305267761060108</v>
          </cell>
          <cell r="G848">
            <v>0.82309339254923242</v>
          </cell>
          <cell r="H848">
            <v>1.1426231246670517</v>
          </cell>
          <cell r="I848">
            <v>1.1427126912926677</v>
          </cell>
          <cell r="J848">
            <v>1.1427102791176034</v>
          </cell>
          <cell r="K848">
            <v>1.1427659567982695</v>
          </cell>
          <cell r="L848">
            <v>1.1427377539648722</v>
          </cell>
          <cell r="M848">
            <v>1.1427658373843506</v>
          </cell>
          <cell r="N848">
            <v>1.1428809245312888</v>
          </cell>
          <cell r="O848">
            <v>1.1429547902987012</v>
          </cell>
        </row>
        <row r="849">
          <cell r="A849" t="str">
            <v>RHNM-SHSTG-ELC</v>
          </cell>
          <cell r="B849" t="str">
            <v>VAR_fout</v>
          </cell>
          <cell r="C849" t="str">
            <v>RHNM-SHAELCB</v>
          </cell>
          <cell r="F849">
            <v>2.6385836389006687E-2</v>
          </cell>
          <cell r="G849">
            <v>3.0524839817341314E-2</v>
          </cell>
          <cell r="H849">
            <v>1.4229647299996892E-2</v>
          </cell>
          <cell r="I849">
            <v>7.5991566270232846E-4</v>
          </cell>
          <cell r="J849">
            <v>2.0124561445791058E-3</v>
          </cell>
          <cell r="K849">
            <v>1.0057209272327334E-3</v>
          </cell>
          <cell r="L849">
            <v>8.8301495255083411E-4</v>
          </cell>
          <cell r="M849">
            <v>1.6749226760265579E-2</v>
          </cell>
          <cell r="N849">
            <v>9.7490007575154729E-4</v>
          </cell>
          <cell r="O849">
            <v>8.3571342166264856E-4</v>
          </cell>
        </row>
        <row r="850">
          <cell r="A850" t="str">
            <v>RHNM-SHSTG-ELC</v>
          </cell>
          <cell r="B850" t="str">
            <v>VAR_fin</v>
          </cell>
          <cell r="C850" t="str">
            <v>RHNM-SHAELCB</v>
          </cell>
          <cell r="F850">
            <v>2.6387200828535483E-2</v>
          </cell>
          <cell r="G850">
            <v>3.0526102769220419E-2</v>
          </cell>
          <cell r="H850">
            <v>1.4230384182014147E-2</v>
          </cell>
          <cell r="I850">
            <v>7.6006401547601638E-4</v>
          </cell>
          <cell r="J850">
            <v>2.0127016854340476E-3</v>
          </cell>
          <cell r="K850">
            <v>1.0058554856796488E-3</v>
          </cell>
          <cell r="L850">
            <v>8.8313092327071052E-4</v>
          </cell>
          <cell r="M850">
            <v>1.6750104457912751E-2</v>
          </cell>
          <cell r="N850">
            <v>9.7503539619774851E-4</v>
          </cell>
          <cell r="O850">
            <v>8.3584564371918114E-4</v>
          </cell>
        </row>
        <row r="851">
          <cell r="A851" t="str">
            <v>RHNM-SHSTG-ELC</v>
          </cell>
          <cell r="B851" t="str">
            <v>VAR_ncap</v>
          </cell>
          <cell r="C851" t="str">
            <v>-</v>
          </cell>
          <cell r="D851">
            <v>1.19760814188974E-4</v>
          </cell>
          <cell r="E851">
            <v>2.9314355653432401E-3</v>
          </cell>
          <cell r="F851">
            <v>5.8986767986906898E-5</v>
          </cell>
          <cell r="G851">
            <v>6.1638876129776199E-5</v>
          </cell>
          <cell r="H851">
            <v>1.8131151716970899E-4</v>
          </cell>
          <cell r="I851">
            <v>8.2734712195413996E-5</v>
          </cell>
          <cell r="J851">
            <v>2.9700511056788702E-4</v>
          </cell>
          <cell r="K851">
            <v>1.374564519596E-4</v>
          </cell>
          <cell r="L851">
            <v>1.02316266042316E-4</v>
          </cell>
          <cell r="M851">
            <v>1.83526124624047E-3</v>
          </cell>
          <cell r="N851">
            <v>1.06326439616154E-4</v>
          </cell>
          <cell r="O851">
            <v>1.3204435981846999E-4</v>
          </cell>
        </row>
        <row r="852">
          <cell r="A852" t="str">
            <v>RHNM-SHSTG-ELC</v>
          </cell>
          <cell r="B852" t="str">
            <v>VAR_cap</v>
          </cell>
          <cell r="C852" t="str">
            <v>-</v>
          </cell>
          <cell r="D852">
            <v>1.19760814188974E-4</v>
          </cell>
          <cell r="E852">
            <v>3.0424884066943924E-3</v>
          </cell>
          <cell r="F852">
            <v>3.0431866399191895E-3</v>
          </cell>
          <cell r="G852">
            <v>3.0425889948345951E-3</v>
          </cell>
          <cell r="H852">
            <v>1.734331669998767E-3</v>
          </cell>
          <cell r="I852">
            <v>1.7572334793550899E-4</v>
          </cell>
          <cell r="J852">
            <v>4.2163494082769E-4</v>
          </cell>
          <cell r="K852">
            <v>2.4762107852340702E-4</v>
          </cell>
          <cell r="L852">
            <v>1.8377985576481601E-4</v>
          </cell>
          <cell r="M852">
            <v>1.942371864914975E-3</v>
          </cell>
          <cell r="N852">
            <v>2.1812333108803999E-4</v>
          </cell>
          <cell r="O852">
            <v>2.2961976169877016E-4</v>
          </cell>
        </row>
        <row r="853">
          <cell r="A853" t="str">
            <v>D-RWOD</v>
          </cell>
          <cell r="B853" t="str">
            <v>VAR_fout</v>
          </cell>
          <cell r="C853" t="str">
            <v>RWOD</v>
          </cell>
          <cell r="D853">
            <v>13.722986489414915</v>
          </cell>
          <cell r="E853">
            <v>13.924185626174138</v>
          </cell>
          <cell r="F853">
            <v>11.220087421572268</v>
          </cell>
          <cell r="G853">
            <v>9.6015346434666178</v>
          </cell>
          <cell r="H853">
            <v>8.936017379572375</v>
          </cell>
          <cell r="I853">
            <v>7.8455357451891095</v>
          </cell>
          <cell r="J853">
            <v>6.7682816384258322</v>
          </cell>
          <cell r="K853">
            <v>5.8070684602608589</v>
          </cell>
          <cell r="L853">
            <v>5.500785058440762</v>
          </cell>
          <cell r="M853">
            <v>4.6876632276694261</v>
          </cell>
          <cell r="N853">
            <v>4.3652462343700735</v>
          </cell>
          <cell r="O853">
            <v>2.8562123285984988</v>
          </cell>
        </row>
        <row r="854">
          <cell r="A854" t="str">
            <v>D-RWOD</v>
          </cell>
          <cell r="B854" t="str">
            <v>VAR_fin</v>
          </cell>
          <cell r="C854" t="str">
            <v>WOD</v>
          </cell>
          <cell r="D854">
            <v>13.722986489414915</v>
          </cell>
          <cell r="E854">
            <v>13.924185626174138</v>
          </cell>
          <cell r="F854">
            <v>11.220087421572268</v>
          </cell>
          <cell r="G854">
            <v>9.6015346434666178</v>
          </cell>
          <cell r="H854">
            <v>8.936017379572375</v>
          </cell>
          <cell r="I854">
            <v>7.8455357451891095</v>
          </cell>
          <cell r="J854">
            <v>6.7682816384258322</v>
          </cell>
          <cell r="K854">
            <v>5.8070684602608589</v>
          </cell>
          <cell r="L854">
            <v>5.500785058440762</v>
          </cell>
          <cell r="M854">
            <v>4.6876632276694261</v>
          </cell>
          <cell r="N854">
            <v>4.3652462343700735</v>
          </cell>
          <cell r="O854">
            <v>2.8562123285984988</v>
          </cell>
        </row>
        <row r="855">
          <cell r="A855" t="str">
            <v>RHNS-SHLTHCHPWOD</v>
          </cell>
          <cell r="B855" t="str">
            <v>VAR_fout</v>
          </cell>
          <cell r="C855" t="str">
            <v>RHNS-SHLTHC-WOD</v>
          </cell>
          <cell r="G855">
            <v>2.3927247357988196E-3</v>
          </cell>
          <cell r="H855">
            <v>5.2633656568915072E-3</v>
          </cell>
          <cell r="I855">
            <v>5.8849875939696265E-3</v>
          </cell>
          <cell r="J855">
            <v>4.7592199646700395E-3</v>
          </cell>
          <cell r="K855">
            <v>1.4345525192020009E-2</v>
          </cell>
          <cell r="L855">
            <v>1.4061750148048389E-2</v>
          </cell>
          <cell r="M855">
            <v>1.8495918760799968E-2</v>
          </cell>
          <cell r="N855">
            <v>7.2784657723052393E-3</v>
          </cell>
          <cell r="O855">
            <v>1.2354861693314907E-2</v>
          </cell>
        </row>
        <row r="856">
          <cell r="A856" t="str">
            <v>RHNS-SHLTHCHPWOD</v>
          </cell>
          <cell r="B856" t="str">
            <v>VAR_fin</v>
          </cell>
          <cell r="C856" t="str">
            <v>RHNS_LTH_CHPWOD_ON</v>
          </cell>
          <cell r="G856">
            <v>2.4168936725240588E-3</v>
          </cell>
          <cell r="H856">
            <v>5.3165309665570782E-3</v>
          </cell>
          <cell r="I856">
            <v>5.9444319131006255E-3</v>
          </cell>
          <cell r="J856">
            <v>4.8072928936061009E-3</v>
          </cell>
          <cell r="K856">
            <v>1.4490429486888914E-2</v>
          </cell>
          <cell r="L856">
            <v>1.4203788028331695E-2</v>
          </cell>
          <cell r="M856">
            <v>1.8682746223030275E-2</v>
          </cell>
          <cell r="N856">
            <v>7.3519856285911584E-3</v>
          </cell>
          <cell r="O856">
            <v>1.2479658276075665E-2</v>
          </cell>
        </row>
        <row r="857">
          <cell r="A857" t="str">
            <v>RHNS-SHLTHCHPWOD</v>
          </cell>
          <cell r="B857" t="str">
            <v>VAR_fin</v>
          </cell>
          <cell r="C857" t="str">
            <v>RHNSLTHCHPC</v>
          </cell>
          <cell r="G857">
            <v>2.3927247357988196E-3</v>
          </cell>
          <cell r="H857">
            <v>5.2633656568915072E-3</v>
          </cell>
          <cell r="I857">
            <v>5.8849875939696265E-3</v>
          </cell>
          <cell r="J857">
            <v>4.7592199646700395E-3</v>
          </cell>
          <cell r="K857">
            <v>1.4345525192020009E-2</v>
          </cell>
          <cell r="L857">
            <v>1.4061750148048389E-2</v>
          </cell>
          <cell r="M857">
            <v>1.8495918760799968E-2</v>
          </cell>
          <cell r="N857">
            <v>7.2784657723052393E-3</v>
          </cell>
          <cell r="O857">
            <v>1.2354861693314907E-2</v>
          </cell>
        </row>
        <row r="858">
          <cell r="A858" t="str">
            <v>RHNS-SHLTHCHPWOD</v>
          </cell>
          <cell r="B858" t="str">
            <v>VAR_ncap</v>
          </cell>
          <cell r="C858" t="str">
            <v>-</v>
          </cell>
          <cell r="G858">
            <v>2.8741287239251702E-4</v>
          </cell>
          <cell r="H858">
            <v>4.57817755644717E-4</v>
          </cell>
          <cell r="I858">
            <v>4.7316986628812398E-4</v>
          </cell>
          <cell r="J858">
            <v>3.3733962167358298E-4</v>
          </cell>
          <cell r="K858">
            <v>1.21703640234959E-3</v>
          </cell>
          <cell r="L858">
            <v>8.9423554485788901E-4</v>
          </cell>
          <cell r="M858">
            <v>1.29496383206734E-3</v>
          </cell>
          <cell r="N858">
            <v>4.9460320431369902E-4</v>
          </cell>
          <cell r="O858">
            <v>1.1682211779517099E-3</v>
          </cell>
        </row>
        <row r="859">
          <cell r="A859" t="str">
            <v>RHNS-SHLTHCHPWOD</v>
          </cell>
          <cell r="B859" t="str">
            <v>VAR_cap</v>
          </cell>
          <cell r="C859" t="str">
            <v>-</v>
          </cell>
          <cell r="G859">
            <v>2.8741287239251702E-4</v>
          </cell>
          <cell r="H859">
            <v>5.8060243269712904E-4</v>
          </cell>
          <cell r="I859">
            <v>6.3035442262505698E-4</v>
          </cell>
          <cell r="J859">
            <v>5.387661865242961E-4</v>
          </cell>
          <cell r="K859">
            <v>1.485234295814554E-3</v>
          </cell>
          <cell r="L859">
            <v>1.38472139813209E-3</v>
          </cell>
          <cell r="M859">
            <v>1.87939014075627E-3</v>
          </cell>
          <cell r="N859">
            <v>8.7210598670834998E-4</v>
          </cell>
          <cell r="O859">
            <v>1.5347458642932202E-3</v>
          </cell>
        </row>
        <row r="860">
          <cell r="A860" t="str">
            <v>RHNM-SHELCBR</v>
          </cell>
          <cell r="B860" t="str">
            <v>VAR_fout</v>
          </cell>
          <cell r="C860" t="str">
            <v>RHNM-SHAELCB</v>
          </cell>
          <cell r="E860">
            <v>0.15438685086785173</v>
          </cell>
          <cell r="F860">
            <v>0.16195477253075688</v>
          </cell>
          <cell r="G860">
            <v>0.1554722649102265</v>
          </cell>
          <cell r="H860">
            <v>7.8937183567518984E-2</v>
          </cell>
          <cell r="I860">
            <v>5.6036919400605269E-3</v>
          </cell>
          <cell r="J860">
            <v>1.513022431160412E-2</v>
          </cell>
          <cell r="K860">
            <v>8.9645745465213537E-3</v>
          </cell>
          <cell r="L860">
            <v>5.4622739309641488E-3</v>
          </cell>
          <cell r="M860">
            <v>0.10133549313175309</v>
          </cell>
          <cell r="N860">
            <v>6.3394513019100762E-3</v>
          </cell>
          <cell r="O860">
            <v>6.9058930648271313E-3</v>
          </cell>
        </row>
        <row r="861">
          <cell r="A861" t="str">
            <v>RHNM-SHELCBR</v>
          </cell>
          <cell r="B861" t="str">
            <v>VAR_fin</v>
          </cell>
          <cell r="C861" t="str">
            <v>RHNM_ELC</v>
          </cell>
          <cell r="E861">
            <v>0.16251247459773863</v>
          </cell>
          <cell r="F861">
            <v>0.17047870792711278</v>
          </cell>
          <cell r="G861">
            <v>0.16365501569497537</v>
          </cell>
          <cell r="H861">
            <v>8.3091772176335635E-2</v>
          </cell>
          <cell r="I861">
            <v>5.8986230948005541E-3</v>
          </cell>
          <cell r="J861">
            <v>1.5926551906951698E-2</v>
          </cell>
          <cell r="K861">
            <v>9.4363942594961631E-3</v>
          </cell>
          <cell r="L861">
            <v>5.7497620325938446E-3</v>
          </cell>
          <cell r="M861">
            <v>0.10666894013868758</v>
          </cell>
          <cell r="N861">
            <v>6.6731066335895565E-3</v>
          </cell>
          <cell r="O861">
            <v>7.2693611208706592E-3</v>
          </cell>
        </row>
        <row r="862">
          <cell r="A862" t="str">
            <v>RHNM-SHELCBR</v>
          </cell>
          <cell r="B862" t="str">
            <v>VAR_ncap</v>
          </cell>
          <cell r="C862" t="str">
            <v>-</v>
          </cell>
          <cell r="E862">
            <v>1.29342388485195E-2</v>
          </cell>
          <cell r="H862">
            <v>7.4741413011468699E-4</v>
          </cell>
          <cell r="J862">
            <v>1.0529833794756299E-3</v>
          </cell>
          <cell r="L862">
            <v>2.7174560881186599E-5</v>
          </cell>
          <cell r="M862">
            <v>8.2286033514469403E-3</v>
          </cell>
          <cell r="N862">
            <v>4.4966326134157999E-6</v>
          </cell>
          <cell r="O862">
            <v>5.8721392988588302E-5</v>
          </cell>
        </row>
        <row r="863">
          <cell r="A863" t="str">
            <v>RHNM-SHELCBR</v>
          </cell>
          <cell r="B863" t="str">
            <v>VAR_cap</v>
          </cell>
          <cell r="C863" t="str">
            <v>-</v>
          </cell>
          <cell r="E863">
            <v>1.29342388485195E-2</v>
          </cell>
          <cell r="F863">
            <v>1.293353039333381E-2</v>
          </cell>
          <cell r="G863">
            <v>1.2930986348056067E-2</v>
          </cell>
          <cell r="H863">
            <v>7.3709092130626328E-3</v>
          </cell>
          <cell r="I863">
            <v>7.4681412264535388E-4</v>
          </cell>
          <cell r="J863">
            <v>1.7919498807204084E-3</v>
          </cell>
          <cell r="K863">
            <v>1.0523703828631522E-3</v>
          </cell>
          <cell r="L863">
            <v>7.8106744824564902E-4</v>
          </cell>
          <cell r="M863">
            <v>8.2550850765386007E-3</v>
          </cell>
          <cell r="N863">
            <v>9.2703332357580923E-4</v>
          </cell>
          <cell r="O863">
            <v>9.758971693198705E-4</v>
          </cell>
        </row>
        <row r="864">
          <cell r="A864" t="str">
            <v>RHNS-SHSTG-NGAHP</v>
          </cell>
          <cell r="B864" t="str">
            <v>VAR_fout</v>
          </cell>
          <cell r="C864" t="str">
            <v>RHNS-SHANGAH</v>
          </cell>
          <cell r="F864">
            <v>2.0446087854714072E-4</v>
          </cell>
          <cell r="G864">
            <v>2.3849387686249952E-4</v>
          </cell>
          <cell r="H864">
            <v>4.39710247861873E-2</v>
          </cell>
          <cell r="I864">
            <v>0.10595480901874554</v>
          </cell>
          <cell r="J864">
            <v>0.10112029656306412</v>
          </cell>
          <cell r="K864">
            <v>0.12516841033984424</v>
          </cell>
          <cell r="L864">
            <v>0.12452065555417549</v>
          </cell>
          <cell r="M864">
            <v>0.10426651025155494</v>
          </cell>
          <cell r="N864">
            <v>0.12551627119411407</v>
          </cell>
          <cell r="O864">
            <v>9.1050019429374823E-2</v>
          </cell>
        </row>
        <row r="865">
          <cell r="A865" t="str">
            <v>RHNS-SHSTG-NGAHP</v>
          </cell>
          <cell r="B865" t="str">
            <v>VAR_fin</v>
          </cell>
          <cell r="C865" t="str">
            <v>RHNS-SHANGAH</v>
          </cell>
          <cell r="F865">
            <v>2.0452446176515038E-4</v>
          </cell>
          <cell r="G865">
            <v>2.3855596549319491E-4</v>
          </cell>
          <cell r="H865">
            <v>4.3973998922101153E-2</v>
          </cell>
          <cell r="I865">
            <v>0.10596174974735473</v>
          </cell>
          <cell r="J865">
            <v>0.10112725869871103</v>
          </cell>
          <cell r="K865">
            <v>0.12517664401147621</v>
          </cell>
          <cell r="L865">
            <v>0.12452895227489107</v>
          </cell>
          <cell r="M865">
            <v>0.10427473720485043</v>
          </cell>
          <cell r="N865">
            <v>0.12552448903276076</v>
          </cell>
          <cell r="O865">
            <v>9.1058438234626338E-2</v>
          </cell>
        </row>
        <row r="866">
          <cell r="A866" t="str">
            <v>RHNS-SHSTG-NGAHP</v>
          </cell>
          <cell r="B866" t="str">
            <v>VAR_ncap</v>
          </cell>
          <cell r="C866" t="str">
            <v>-</v>
          </cell>
          <cell r="D866">
            <v>1.5573624846862299E-5</v>
          </cell>
          <cell r="E866">
            <v>2.8987147416096902E-7</v>
          </cell>
          <cell r="F866">
            <v>5.6883218249818497E-5</v>
          </cell>
          <cell r="G866">
            <v>2.2667063063317499E-5</v>
          </cell>
          <cell r="H866">
            <v>6.7305241449845598E-3</v>
          </cell>
          <cell r="I866">
            <v>9.5436715416907496E-3</v>
          </cell>
          <cell r="J866">
            <v>1.1310189570796501E-4</v>
          </cell>
          <cell r="K866">
            <v>9.9802234728623394E-3</v>
          </cell>
          <cell r="L866">
            <v>8.1074644151809903E-3</v>
          </cell>
          <cell r="M866">
            <v>1.6823739757228201E-3</v>
          </cell>
          <cell r="N866">
            <v>1.0839392875320099E-2</v>
          </cell>
          <cell r="O866">
            <v>7.2271385801105899E-3</v>
          </cell>
        </row>
        <row r="867">
          <cell r="A867" t="str">
            <v>RHNS-SHSTG-NGAHP</v>
          </cell>
          <cell r="B867" t="str">
            <v>VAR_cap</v>
          </cell>
          <cell r="C867" t="str">
            <v>-</v>
          </cell>
          <cell r="D867">
            <v>1.5573624846862299E-5</v>
          </cell>
          <cell r="E867">
            <v>4.4432950866549856E-7</v>
          </cell>
          <cell r="F867">
            <v>5.7194275257868007E-5</v>
          </cell>
          <cell r="G867">
            <v>5.7359959869332907E-5</v>
          </cell>
          <cell r="H867">
            <v>6.7704119658214797E-3</v>
          </cell>
          <cell r="I867">
            <v>1.6271147972140857E-2</v>
          </cell>
          <cell r="J867">
            <v>1.6271290488114109E-2</v>
          </cell>
          <cell r="K867">
            <v>1.9463317677166102E-2</v>
          </cell>
          <cell r="L867">
            <v>1.9455639047543608E-2</v>
          </cell>
          <cell r="M867">
            <v>1.9463220848736165E-2</v>
          </cell>
          <cell r="N867">
            <v>1.9457208361237866E-2</v>
          </cell>
          <cell r="O867">
            <v>1.9470871798080342E-2</v>
          </cell>
        </row>
        <row r="868">
          <cell r="A868" t="str">
            <v>RHNS-SHLTHDH</v>
          </cell>
          <cell r="B868" t="str">
            <v>VAR_fout</v>
          </cell>
          <cell r="C868" t="str">
            <v>RHNS-SHLTHD</v>
          </cell>
          <cell r="E868">
            <v>5.3909549922723836E-2</v>
          </cell>
          <cell r="F868">
            <v>7.1713328553963479E-2</v>
          </cell>
          <cell r="G868">
            <v>0.11088398761627354</v>
          </cell>
          <cell r="H868">
            <v>0.17219780493844514</v>
          </cell>
          <cell r="I868">
            <v>0.24084720736851234</v>
          </cell>
          <cell r="J868">
            <v>0.38780963831590781</v>
          </cell>
          <cell r="K868">
            <v>0.62454930267841369</v>
          </cell>
          <cell r="L868">
            <v>0.82795754664350563</v>
          </cell>
          <cell r="M868">
            <v>0.87022730987872499</v>
          </cell>
          <cell r="N868">
            <v>0.91463721650079721</v>
          </cell>
          <cell r="O868">
            <v>0.96134055435180921</v>
          </cell>
        </row>
        <row r="869">
          <cell r="A869" t="str">
            <v>RHNS-SHLTHDH</v>
          </cell>
          <cell r="B869" t="str">
            <v>VAR_fin</v>
          </cell>
          <cell r="C869" t="str">
            <v>RHNS_LTH_DH</v>
          </cell>
          <cell r="E869">
            <v>5.445409083103421E-2</v>
          </cell>
          <cell r="F869">
            <v>7.2437705610064115E-2</v>
          </cell>
          <cell r="G869">
            <v>0.11200402789522576</v>
          </cell>
          <cell r="H869">
            <v>0.17393717670550013</v>
          </cell>
          <cell r="I869">
            <v>0.24328000744294165</v>
          </cell>
          <cell r="J869">
            <v>0.39172690738980603</v>
          </cell>
          <cell r="K869">
            <v>0.63085788149334709</v>
          </cell>
          <cell r="L869">
            <v>0.83632075418535856</v>
          </cell>
          <cell r="M869">
            <v>0.8790174847259854</v>
          </cell>
          <cell r="N869">
            <v>0.92387597626343176</v>
          </cell>
          <cell r="O869">
            <v>0.97105106500182792</v>
          </cell>
        </row>
        <row r="870">
          <cell r="A870" t="str">
            <v>RHNS-SHLTHDH</v>
          </cell>
          <cell r="B870" t="str">
            <v>VAR_fin</v>
          </cell>
          <cell r="C870" t="str">
            <v>RHNSLTHDHC</v>
          </cell>
          <cell r="E870">
            <v>5.3909549922723836E-2</v>
          </cell>
          <cell r="F870">
            <v>7.1713328553963479E-2</v>
          </cell>
          <cell r="G870">
            <v>0.11088398761627354</v>
          </cell>
          <cell r="H870">
            <v>0.17219780493844514</v>
          </cell>
          <cell r="I870">
            <v>0.24084720736851234</v>
          </cell>
          <cell r="J870">
            <v>0.38780963831590781</v>
          </cell>
          <cell r="K870">
            <v>0.62454930267841369</v>
          </cell>
          <cell r="L870">
            <v>0.82795754664350563</v>
          </cell>
          <cell r="M870">
            <v>0.87022730987872499</v>
          </cell>
          <cell r="N870">
            <v>0.91463721650079721</v>
          </cell>
          <cell r="O870">
            <v>0.96134055435180921</v>
          </cell>
        </row>
        <row r="871">
          <cell r="A871" t="str">
            <v>RHNS-SHLTHDH</v>
          </cell>
          <cell r="B871" t="str">
            <v>VAR_ncap</v>
          </cell>
          <cell r="C871" t="str">
            <v>-</v>
          </cell>
          <cell r="E871">
            <v>4.6004324309038697E-3</v>
          </cell>
          <cell r="F871">
            <v>1.13933912501718E-3</v>
          </cell>
          <cell r="G871">
            <v>2.3728026128080602E-3</v>
          </cell>
          <cell r="H871">
            <v>5.3344487292937602E-3</v>
          </cell>
          <cell r="I871">
            <v>5.4853143294276603E-3</v>
          </cell>
          <cell r="J871">
            <v>1.01251882581432E-2</v>
          </cell>
          <cell r="K871">
            <v>1.8357201989764399E-2</v>
          </cell>
          <cell r="L871">
            <v>1.4711824968234999E-2</v>
          </cell>
          <cell r="M871">
            <v>2.99039660506809E-3</v>
          </cell>
          <cell r="N871">
            <v>1.5539983705709099E-3</v>
          </cell>
          <cell r="O871">
            <v>3.52786602851397E-3</v>
          </cell>
        </row>
        <row r="872">
          <cell r="A872" t="str">
            <v>RHNS-SHLTHDH</v>
          </cell>
          <cell r="B872" t="str">
            <v>VAR_cap</v>
          </cell>
          <cell r="C872" t="str">
            <v>-</v>
          </cell>
          <cell r="E872">
            <v>4.6004324309038697E-3</v>
          </cell>
          <cell r="F872">
            <v>5.7397715559210499E-3</v>
          </cell>
          <cell r="G872">
            <v>8.1125741687291097E-3</v>
          </cell>
          <cell r="H872">
            <v>1.34470228980229E-2</v>
          </cell>
          <cell r="I872">
            <v>1.89323372274505E-2</v>
          </cell>
          <cell r="J872">
            <v>2.9057525485593701E-2</v>
          </cell>
          <cell r="K872">
            <v>4.7414727475358201E-2</v>
          </cell>
          <cell r="L872">
            <v>6.2126552443593198E-2</v>
          </cell>
          <cell r="M872">
            <v>6.5116949048661305E-2</v>
          </cell>
          <cell r="N872">
            <v>6.6670947419232199E-2</v>
          </cell>
          <cell r="O872">
            <v>7.0198813447746103E-2</v>
          </cell>
        </row>
        <row r="873">
          <cell r="A873" t="str">
            <v>ITOT-SWHNGAHP</v>
          </cell>
          <cell r="B873" t="str">
            <v>VAR_fout</v>
          </cell>
          <cell r="C873" t="str">
            <v>ITOT-SWHANGAH</v>
          </cell>
          <cell r="F873">
            <v>5.9599661909729082E-2</v>
          </cell>
          <cell r="G873">
            <v>0.1780125701281248</v>
          </cell>
          <cell r="H873">
            <v>0.21439791527295335</v>
          </cell>
          <cell r="I873">
            <v>0.2358347296637453</v>
          </cell>
          <cell r="J873">
            <v>0.23987241592551886</v>
          </cell>
          <cell r="K873">
            <v>0.2398376785583364</v>
          </cell>
          <cell r="L873">
            <v>0.23484507713664482</v>
          </cell>
          <cell r="M873">
            <v>2.5181622129561236</v>
          </cell>
          <cell r="N873">
            <v>2.5180946645725926</v>
          </cell>
          <cell r="O873">
            <v>2.5171689168689806</v>
          </cell>
        </row>
        <row r="874">
          <cell r="A874" t="str">
            <v>ITOT-SWHNGAHP</v>
          </cell>
          <cell r="B874" t="str">
            <v>VAR_fout</v>
          </cell>
          <cell r="C874" t="str">
            <v>CO2_I</v>
          </cell>
          <cell r="F874">
            <v>1.78284610721549</v>
          </cell>
          <cell r="G874">
            <v>5.2229713890389498</v>
          </cell>
          <cell r="H874">
            <v>6.1722563911346304</v>
          </cell>
          <cell r="I874">
            <v>6.6640945437179004</v>
          </cell>
          <cell r="J874">
            <v>6.6553612788476499</v>
          </cell>
          <cell r="K874">
            <v>6.5359588605992602</v>
          </cell>
          <cell r="L874">
            <v>6.3999025174271003</v>
          </cell>
          <cell r="M874">
            <v>68.6239323492849</v>
          </cell>
          <cell r="N874">
            <v>68.622091548212694</v>
          </cell>
          <cell r="O874">
            <v>68.596863448347406</v>
          </cell>
        </row>
        <row r="875">
          <cell r="A875" t="str">
            <v>ITOT-SWHNGAHP</v>
          </cell>
          <cell r="B875" t="str">
            <v>VAR_fin</v>
          </cell>
          <cell r="C875" t="str">
            <v>ITOTELCHPC</v>
          </cell>
          <cell r="F875">
            <v>5.9599661909729082E-2</v>
          </cell>
          <cell r="G875">
            <v>0.1780125701281248</v>
          </cell>
          <cell r="H875">
            <v>0.21439791527295335</v>
          </cell>
          <cell r="I875">
            <v>0.2358347296637453</v>
          </cell>
          <cell r="J875">
            <v>0.23987241592551886</v>
          </cell>
          <cell r="K875">
            <v>0.2398376785583364</v>
          </cell>
          <cell r="L875">
            <v>0.23484507713664482</v>
          </cell>
          <cell r="M875">
            <v>2.5181622129561236</v>
          </cell>
          <cell r="N875">
            <v>2.5180946645725926</v>
          </cell>
          <cell r="O875">
            <v>2.5171689168689806</v>
          </cell>
        </row>
        <row r="876">
          <cell r="A876" t="str">
            <v>ITOT-SWHNGAHP</v>
          </cell>
          <cell r="B876" t="str">
            <v>VAR_fin</v>
          </cell>
          <cell r="C876" t="str">
            <v>INGA</v>
          </cell>
          <cell r="F876">
            <v>3.1610746581834839E-2</v>
          </cell>
          <cell r="G876">
            <v>9.2605875692180081E-2</v>
          </cell>
          <cell r="H876">
            <v>0.1094371700555785</v>
          </cell>
          <cell r="I876">
            <v>0.11815770467584953</v>
          </cell>
          <cell r="J876">
            <v>0.11800285955403637</v>
          </cell>
          <cell r="K876">
            <v>0.11588579540069614</v>
          </cell>
          <cell r="L876">
            <v>0.1134734488905515</v>
          </cell>
          <cell r="M876">
            <v>1.2167363891717178</v>
          </cell>
          <cell r="N876">
            <v>1.2167037508548346</v>
          </cell>
          <cell r="O876">
            <v>1.216256444119634</v>
          </cell>
        </row>
        <row r="877">
          <cell r="A877" t="str">
            <v>ITOT-SWHNGAHP</v>
          </cell>
          <cell r="B877" t="str">
            <v>VAR_ncap</v>
          </cell>
          <cell r="C877" t="str">
            <v>-</v>
          </cell>
          <cell r="E877">
            <v>4.1213843586059202E-4</v>
          </cell>
          <cell r="F877">
            <v>3.1216605718239398E-3</v>
          </cell>
          <cell r="G877">
            <v>6.2793374483570401E-3</v>
          </cell>
          <cell r="H877">
            <v>2.3243634601682601E-3</v>
          </cell>
          <cell r="I877">
            <v>5.0355259911185699E-3</v>
          </cell>
          <cell r="J877">
            <v>5.9039975510229896E-3</v>
          </cell>
          <cell r="K877">
            <v>2.6946806228567502E-3</v>
          </cell>
          <cell r="L877">
            <v>4.4450405045087299E-3</v>
          </cell>
          <cell r="M877">
            <v>0.13039047477058299</v>
          </cell>
          <cell r="N877">
            <v>3.5568227115808202E-3</v>
          </cell>
          <cell r="O877">
            <v>4.0542301025638999E-3</v>
          </cell>
        </row>
        <row r="878">
          <cell r="A878" t="str">
            <v>ITOT-SWHNGAHP</v>
          </cell>
          <cell r="B878" t="str">
            <v>VAR_cap</v>
          </cell>
          <cell r="C878" t="str">
            <v>-</v>
          </cell>
          <cell r="E878">
            <v>4.1213843586059202E-4</v>
          </cell>
          <cell r="F878">
            <v>3.532910104301176E-3</v>
          </cell>
          <cell r="G878">
            <v>9.8111743911750825E-3</v>
          </cell>
          <cell r="H878">
            <v>1.1931594978137479E-2</v>
          </cell>
          <cell r="I878">
            <v>1.3096031185026988E-2</v>
          </cell>
          <cell r="J878">
            <v>1.326135036962835E-2</v>
          </cell>
          <cell r="K878">
            <v>1.363016552674315E-2</v>
          </cell>
          <cell r="L878">
            <v>1.3030234172886851E-2</v>
          </cell>
          <cell r="M878">
            <v>0.13752515829363224</v>
          </cell>
          <cell r="N878">
            <v>0.13745314684874263</v>
          </cell>
          <cell r="O878">
            <v>0.13799562589811512</v>
          </cell>
        </row>
        <row r="879">
          <cell r="A879" t="str">
            <v>RHSA-WHLFOBR</v>
          </cell>
          <cell r="B879" t="str">
            <v>VAR_fout</v>
          </cell>
          <cell r="C879" t="str">
            <v>CO2_R</v>
          </cell>
          <cell r="D879">
            <v>726.71209812991003</v>
          </cell>
          <cell r="E879">
            <v>609.42015838994996</v>
          </cell>
          <cell r="F879">
            <v>119.460229226922</v>
          </cell>
          <cell r="G879">
            <v>193.023400046695</v>
          </cell>
          <cell r="H879">
            <v>55.130942669117601</v>
          </cell>
          <cell r="I879">
            <v>0.849566282410532</v>
          </cell>
          <cell r="J879">
            <v>0.85216132334604799</v>
          </cell>
          <cell r="K879">
            <v>0.80895971026128299</v>
          </cell>
          <cell r="L879">
            <v>0.98388127375308299</v>
          </cell>
          <cell r="M879">
            <v>1.38067814519624</v>
          </cell>
          <cell r="N879">
            <v>1.12725841562948</v>
          </cell>
          <cell r="O879">
            <v>2.8484652179024801</v>
          </cell>
        </row>
        <row r="880">
          <cell r="A880" t="str">
            <v>RHSA-WHLFOBR</v>
          </cell>
          <cell r="B880" t="str">
            <v>VAR_fout</v>
          </cell>
          <cell r="C880" t="str">
            <v>RHSA-WHLFO</v>
          </cell>
          <cell r="D880">
            <v>6.9844559408686422</v>
          </cell>
          <cell r="E880">
            <v>5.9088397311101541</v>
          </cell>
          <cell r="F880">
            <v>1.1734630726016331</v>
          </cell>
          <cell r="G880">
            <v>1.9369998591298201</v>
          </cell>
          <cell r="H880">
            <v>0.55908598152832301</v>
          </cell>
          <cell r="I880">
            <v>8.7055568004810562E-3</v>
          </cell>
          <cell r="J880">
            <v>8.7321483410487764E-3</v>
          </cell>
          <cell r="K880">
            <v>8.2894588130290291E-3</v>
          </cell>
          <cell r="L880">
            <v>1.008189059632216E-2</v>
          </cell>
          <cell r="M880">
            <v>1.4147892006830521E-2</v>
          </cell>
          <cell r="N880">
            <v>1.1551084793806168E-2</v>
          </cell>
          <cell r="O880">
            <v>2.9188394433787016E-2</v>
          </cell>
        </row>
        <row r="881">
          <cell r="A881" t="str">
            <v>RHSA-WHLFOBR</v>
          </cell>
          <cell r="B881" t="str">
            <v>VAR_fin</v>
          </cell>
          <cell r="C881" t="str">
            <v>RLFO</v>
          </cell>
          <cell r="D881">
            <v>9.8604083871086754</v>
          </cell>
          <cell r="E881">
            <v>8.2689302359559029</v>
          </cell>
          <cell r="F881">
            <v>1.6208986326583712</v>
          </cell>
          <cell r="G881">
            <v>2.6190420630487741</v>
          </cell>
          <cell r="H881">
            <v>0.74804535507622316</v>
          </cell>
          <cell r="I881">
            <v>1.1527357970292165E-2</v>
          </cell>
          <cell r="J881">
            <v>1.1562568837802517E-2</v>
          </cell>
          <cell r="K881">
            <v>1.0976386842079825E-2</v>
          </cell>
          <cell r="L881">
            <v>1.3349813755130028E-2</v>
          </cell>
          <cell r="M881">
            <v>1.8733760450423874E-2</v>
          </cell>
          <cell r="N881">
            <v>1.5295229520074378E-2</v>
          </cell>
          <cell r="O881">
            <v>3.8649460215773167E-2</v>
          </cell>
        </row>
        <row r="882">
          <cell r="A882" t="str">
            <v>RHSA-WHLFOBR</v>
          </cell>
          <cell r="B882" t="str">
            <v>VAR_ncap</v>
          </cell>
          <cell r="C882" t="str">
            <v>-</v>
          </cell>
          <cell r="E882">
            <v>6.9910121296195103E-7</v>
          </cell>
          <cell r="F882">
            <v>5.9146714882979203E-7</v>
          </cell>
          <cell r="G882">
            <v>5.3537103786506804E-7</v>
          </cell>
          <cell r="H882">
            <v>3.0559642321452E-6</v>
          </cell>
          <cell r="I882">
            <v>6.3705290685942397E-4</v>
          </cell>
          <cell r="J882">
            <v>1.7532899097808199E-5</v>
          </cell>
          <cell r="L882">
            <v>6.2764308694963195E-4</v>
          </cell>
          <cell r="M882">
            <v>4.3035737329931201E-4</v>
          </cell>
          <cell r="N882">
            <v>1.6096801733366199E-5</v>
          </cell>
          <cell r="O882">
            <v>1.7078109170226899E-3</v>
          </cell>
        </row>
        <row r="883">
          <cell r="A883" t="str">
            <v>RHSA-WHLFOBR</v>
          </cell>
          <cell r="B883" t="str">
            <v>VAR_cap</v>
          </cell>
          <cell r="C883" t="str">
            <v>-</v>
          </cell>
          <cell r="D883">
            <v>0.47738433216181703</v>
          </cell>
          <cell r="E883">
            <v>0.47738104683749988</v>
          </cell>
          <cell r="F883">
            <v>0.1701998468624028</v>
          </cell>
          <cell r="G883">
            <v>0.1701890632805157</v>
          </cell>
          <cell r="H883">
            <v>4.4138357660914354E-2</v>
          </cell>
          <cell r="I883">
            <v>6.4004233729312665E-4</v>
          </cell>
          <cell r="J883">
            <v>6.5607001460557784E-4</v>
          </cell>
          <cell r="K883">
            <v>6.5331986380837213E-4</v>
          </cell>
          <cell r="L883">
            <v>7.3929987783178991E-4</v>
          </cell>
          <cell r="M883">
            <v>1.0576035440709869E-3</v>
          </cell>
          <cell r="N883">
            <v>8.7361215290011397E-4</v>
          </cell>
          <cell r="O883">
            <v>2.1523925665141107E-3</v>
          </cell>
        </row>
        <row r="884">
          <cell r="A884" t="str">
            <v>D-IWST</v>
          </cell>
          <cell r="B884" t="str">
            <v>VAR_fout</v>
          </cell>
          <cell r="C884" t="str">
            <v>CO2</v>
          </cell>
          <cell r="D884">
            <v>1068.1300716093699</v>
          </cell>
          <cell r="E884">
            <v>1094.4819010665699</v>
          </cell>
          <cell r="F884">
            <v>1024.6414973993799</v>
          </cell>
          <cell r="G884">
            <v>1013.19804052756</v>
          </cell>
          <cell r="H884">
            <v>1001.75496895884</v>
          </cell>
          <cell r="I884">
            <v>996.69838455407398</v>
          </cell>
          <cell r="J884">
            <v>991.64185170027395</v>
          </cell>
          <cell r="K884">
            <v>986.58550609607698</v>
          </cell>
          <cell r="L884">
            <v>986.58537264812298</v>
          </cell>
          <cell r="M884">
            <v>986.58559121877295</v>
          </cell>
          <cell r="N884">
            <v>986.58545255669799</v>
          </cell>
          <cell r="O884">
            <v>986.58575288943905</v>
          </cell>
        </row>
        <row r="885">
          <cell r="A885" t="str">
            <v>D-IWST</v>
          </cell>
          <cell r="B885" t="str">
            <v>VAR_fout</v>
          </cell>
          <cell r="C885" t="str">
            <v>IWST</v>
          </cell>
          <cell r="D885">
            <v>11.510022323376813</v>
          </cell>
          <cell r="E885">
            <v>11.793986002872568</v>
          </cell>
          <cell r="F885">
            <v>11.041395446113963</v>
          </cell>
          <cell r="G885">
            <v>10.918082333271137</v>
          </cell>
          <cell r="H885">
            <v>10.79477337240124</v>
          </cell>
          <cell r="I885">
            <v>10.740284316315442</v>
          </cell>
          <cell r="J885">
            <v>10.685795815735711</v>
          </cell>
          <cell r="K885">
            <v>10.631309332931869</v>
          </cell>
          <cell r="L885">
            <v>10.631307894915116</v>
          </cell>
          <cell r="M885">
            <v>10.631310250202299</v>
          </cell>
          <cell r="N885">
            <v>10.631308755998905</v>
          </cell>
          <cell r="O885">
            <v>10.6313119923431</v>
          </cell>
        </row>
        <row r="886">
          <cell r="A886" t="str">
            <v>D-IWST</v>
          </cell>
          <cell r="B886" t="str">
            <v>VAR_fin</v>
          </cell>
          <cell r="C886" t="str">
            <v>WSTNREN</v>
          </cell>
          <cell r="D886">
            <v>11.510022323376813</v>
          </cell>
          <cell r="E886">
            <v>11.793986002872568</v>
          </cell>
          <cell r="F886">
            <v>11.041395446113963</v>
          </cell>
          <cell r="G886">
            <v>10.918082333271137</v>
          </cell>
          <cell r="H886">
            <v>10.79477337240124</v>
          </cell>
          <cell r="I886">
            <v>10.740284316315442</v>
          </cell>
          <cell r="J886">
            <v>10.685795815735711</v>
          </cell>
          <cell r="K886">
            <v>10.631309332931869</v>
          </cell>
          <cell r="L886">
            <v>10.631307894915116</v>
          </cell>
          <cell r="M886">
            <v>10.631310250202299</v>
          </cell>
          <cell r="N886">
            <v>10.631308755998905</v>
          </cell>
          <cell r="O886">
            <v>10.6313119923431</v>
          </cell>
        </row>
        <row r="887">
          <cell r="A887" t="str">
            <v>RHES-SHLFOBR</v>
          </cell>
          <cell r="B887" t="str">
            <v>VAR_fout</v>
          </cell>
          <cell r="C887" t="str">
            <v>CO2_R</v>
          </cell>
          <cell r="D887">
            <v>1783.66241355536</v>
          </cell>
          <cell r="E887">
            <v>1640.9692300563199</v>
          </cell>
          <cell r="F887">
            <v>1693.5554191425099</v>
          </cell>
          <cell r="G887">
            <v>1592.3501575785699</v>
          </cell>
          <cell r="H887">
            <v>1315.67614793551</v>
          </cell>
          <cell r="I887">
            <v>1286.64515127394</v>
          </cell>
          <cell r="J887">
            <v>1248.65992534409</v>
          </cell>
          <cell r="K887">
            <v>973.31080289307999</v>
          </cell>
          <cell r="L887">
            <v>872.52927239915198</v>
          </cell>
          <cell r="M887">
            <v>737.175578369542</v>
          </cell>
          <cell r="N887">
            <v>376.82038975467498</v>
          </cell>
          <cell r="O887">
            <v>98.861968793884003</v>
          </cell>
        </row>
        <row r="888">
          <cell r="A888" t="str">
            <v>RHES-SHLFOBR</v>
          </cell>
          <cell r="B888" t="str">
            <v>VAR_fout</v>
          </cell>
          <cell r="C888" t="str">
            <v>RHES-SHLFO</v>
          </cell>
          <cell r="D888">
            <v>21.680654619764947</v>
          </cell>
          <cell r="E888">
            <v>19.946199935668812</v>
          </cell>
          <cell r="F888">
            <v>20.585392080260061</v>
          </cell>
          <cell r="G888">
            <v>19.355228622760819</v>
          </cell>
          <cell r="H888">
            <v>15.992219120654381</v>
          </cell>
          <cell r="I888">
            <v>15.639343482807366</v>
          </cell>
          <cell r="J888">
            <v>15.177627993497254</v>
          </cell>
          <cell r="K888">
            <v>11.830722671981697</v>
          </cell>
          <cell r="L888">
            <v>10.60570972217424</v>
          </cell>
          <cell r="M888">
            <v>8.9604675118414612</v>
          </cell>
          <cell r="N888">
            <v>4.5803021142726843</v>
          </cell>
          <cell r="O888">
            <v>1.2016804212282393</v>
          </cell>
        </row>
        <row r="889">
          <cell r="A889" t="str">
            <v>RHES-SHLFOBR</v>
          </cell>
          <cell r="B889" t="str">
            <v>VAR_fin</v>
          </cell>
          <cell r="C889" t="str">
            <v>RLFO</v>
          </cell>
          <cell r="D889">
            <v>24.201660970900409</v>
          </cell>
          <cell r="E889">
            <v>22.265525509583771</v>
          </cell>
          <cell r="F889">
            <v>22.979042322150743</v>
          </cell>
          <cell r="G889">
            <v>21.605836602151594</v>
          </cell>
          <cell r="H889">
            <v>17.851779483521142</v>
          </cell>
          <cell r="I889">
            <v>17.457871794761697</v>
          </cell>
          <cell r="J889">
            <v>16.942468457857384</v>
          </cell>
          <cell r="K889">
            <v>13.2063880989563</v>
          </cell>
          <cell r="L889">
            <v>11.83893178289215</v>
          </cell>
          <cell r="M889">
            <v>10.002382338799775</v>
          </cell>
          <cell r="N889">
            <v>5.1128953833741555</v>
          </cell>
          <cell r="O889">
            <v>1.3414107027664044</v>
          </cell>
        </row>
        <row r="890">
          <cell r="A890" t="str">
            <v>RHES-SHLFOBR</v>
          </cell>
          <cell r="B890" t="str">
            <v>VAR_ncap</v>
          </cell>
          <cell r="C890" t="str">
            <v>-</v>
          </cell>
          <cell r="E890">
            <v>3.6192054860497801E-7</v>
          </cell>
          <cell r="F890">
            <v>4.25745762327819E-7</v>
          </cell>
          <cell r="G890">
            <v>5.3881853596604799E-7</v>
          </cell>
          <cell r="H890">
            <v>0.84004671753083604</v>
          </cell>
          <cell r="I890">
            <v>0.42423904976745802</v>
          </cell>
          <cell r="J890">
            <v>9.0542476444863702E-7</v>
          </cell>
          <cell r="K890">
            <v>0.53196321349130504</v>
          </cell>
          <cell r="L890">
            <v>0.26119675562825001</v>
          </cell>
          <cell r="M890">
            <v>3.6598684530003699E-6</v>
          </cell>
          <cell r="N890">
            <v>9.8116990508260907E-2</v>
          </cell>
          <cell r="O890">
            <v>5.22643995221266E-6</v>
          </cell>
        </row>
        <row r="891">
          <cell r="A891" t="str">
            <v>RHES-SHLFOBR</v>
          </cell>
          <cell r="B891" t="str">
            <v>VAR_cap</v>
          </cell>
          <cell r="C891" t="str">
            <v>-</v>
          </cell>
          <cell r="D891">
            <v>1.7515307393373001</v>
          </cell>
          <cell r="E891">
            <v>1.7515296972708969</v>
          </cell>
          <cell r="F891">
            <v>1.7515286353488655</v>
          </cell>
          <cell r="G891">
            <v>1.7515272917931213</v>
          </cell>
          <cell r="H891">
            <v>1.294278478897783</v>
          </cell>
          <cell r="I891">
            <v>1.264285907445662</v>
          </cell>
          <cell r="J891">
            <v>1.2642284504186947</v>
          </cell>
          <cell r="K891">
            <v>0.95620218697429427</v>
          </cell>
          <cell r="L891">
            <v>0.85834595294727511</v>
          </cell>
          <cell r="M891">
            <v>0.79316016675106926</v>
          </cell>
          <cell r="N891">
            <v>0.370734983723499</v>
          </cell>
          <cell r="O891">
            <v>9.8124784666419829E-2</v>
          </cell>
        </row>
        <row r="892">
          <cell r="A892" t="str">
            <v>ITOT-SWHSTG</v>
          </cell>
          <cell r="B892" t="str">
            <v>VAR_fout</v>
          </cell>
          <cell r="C892" t="str">
            <v>ITOT-SWH</v>
          </cell>
          <cell r="E892">
            <v>2.6827913093485081E-4</v>
          </cell>
          <cell r="F892">
            <v>4.9016625110460789E-3</v>
          </cell>
          <cell r="G892">
            <v>2.9857951148860849E-3</v>
          </cell>
          <cell r="H892">
            <v>5.5264463389046682E-3</v>
          </cell>
          <cell r="I892">
            <v>6.929742340916748E-3</v>
          </cell>
          <cell r="J892">
            <v>1.2235017607548512E-2</v>
          </cell>
          <cell r="K892">
            <v>8.8021053906174596E-2</v>
          </cell>
          <cell r="L892">
            <v>0.16882299140945739</v>
          </cell>
          <cell r="M892">
            <v>0.24754373658362216</v>
          </cell>
          <cell r="N892">
            <v>0.17160014823923742</v>
          </cell>
          <cell r="O892">
            <v>0.25290505526494572</v>
          </cell>
        </row>
        <row r="893">
          <cell r="A893" t="str">
            <v>ITOT-SWHSTG</v>
          </cell>
          <cell r="B893" t="str">
            <v>VAR_fout</v>
          </cell>
          <cell r="C893" t="str">
            <v>AUX_ITOT-STG_OUT</v>
          </cell>
          <cell r="E893">
            <v>2.6806002695368785E-4</v>
          </cell>
          <cell r="F893">
            <v>4.8954103904962753E-3</v>
          </cell>
          <cell r="G893">
            <v>2.9857951148860879E-3</v>
          </cell>
          <cell r="H893">
            <v>5.5203058429725491E-3</v>
          </cell>
          <cell r="I893">
            <v>6.9297423409167558E-3</v>
          </cell>
          <cell r="J893">
            <v>1.2223069348166152E-2</v>
          </cell>
          <cell r="K893">
            <v>8.8021053906174609E-2</v>
          </cell>
          <cell r="L893">
            <v>0.16882299140945739</v>
          </cell>
          <cell r="M893">
            <v>0.24754373658362219</v>
          </cell>
          <cell r="N893">
            <v>0.17160014823923744</v>
          </cell>
          <cell r="O893">
            <v>0.25290505526494572</v>
          </cell>
        </row>
        <row r="894">
          <cell r="A894" t="str">
            <v>ITOT-SWHSTG</v>
          </cell>
          <cell r="B894" t="str">
            <v>VAR_fin</v>
          </cell>
          <cell r="C894" t="str">
            <v>AUX_ITOT-STG_IN</v>
          </cell>
          <cell r="E894">
            <v>3.2637442052419174E-4</v>
          </cell>
          <cell r="F894">
            <v>5.8353125143604722E-3</v>
          </cell>
          <cell r="G894">
            <v>3.4319484188243374E-3</v>
          </cell>
          <cell r="H894">
            <v>6.1404959408227011E-3</v>
          </cell>
          <cell r="I894">
            <v>7.4513358505759551E-3</v>
          </cell>
          <cell r="J894">
            <v>1.2744809990023873E-2</v>
          </cell>
          <cell r="K894">
            <v>8.8910155387400158E-2</v>
          </cell>
          <cell r="L894">
            <v>0.17052827405620344</v>
          </cell>
          <cell r="M894">
            <v>0.25004417838091447</v>
          </cell>
          <cell r="N894">
            <v>0.17333348295897966</v>
          </cell>
          <cell r="O894">
            <v>0.25545965177201241</v>
          </cell>
        </row>
        <row r="895">
          <cell r="A895" t="str">
            <v>ITOT-SWHSTG</v>
          </cell>
          <cell r="B895" t="str">
            <v>VAR_fin</v>
          </cell>
          <cell r="C895" t="str">
            <v>ITOT-SWH</v>
          </cell>
          <cell r="E895">
            <v>3.2637442052419174E-4</v>
          </cell>
          <cell r="F895">
            <v>5.8353125143604722E-3</v>
          </cell>
          <cell r="G895">
            <v>3.4319484188243374E-3</v>
          </cell>
          <cell r="H895">
            <v>6.1404959408227011E-3</v>
          </cell>
          <cell r="I895">
            <v>7.4513358505759551E-3</v>
          </cell>
          <cell r="J895">
            <v>1.2744809990023873E-2</v>
          </cell>
          <cell r="K895">
            <v>8.8910155387400158E-2</v>
          </cell>
          <cell r="L895">
            <v>0.17052827405620344</v>
          </cell>
          <cell r="M895">
            <v>0.25004417838091447</v>
          </cell>
          <cell r="N895">
            <v>0.17333348295897966</v>
          </cell>
          <cell r="O895">
            <v>0.25545965177201241</v>
          </cell>
        </row>
        <row r="896">
          <cell r="A896" t="str">
            <v>ITOT-SWHSTG</v>
          </cell>
          <cell r="B896" t="str">
            <v>VAR_ncap</v>
          </cell>
          <cell r="C896" t="str">
            <v>-</v>
          </cell>
          <cell r="D896">
            <v>1.0763752083510999E-3</v>
          </cell>
          <cell r="E896">
            <v>9.1844411466224994E-6</v>
          </cell>
          <cell r="F896">
            <v>1.81752570634412E-5</v>
          </cell>
          <cell r="G896">
            <v>7.5351980508820804E-6</v>
          </cell>
          <cell r="H896">
            <v>1.5185496306378101E-3</v>
          </cell>
          <cell r="I896">
            <v>4.7027138190600999E-4</v>
          </cell>
          <cell r="J896">
            <v>3.76297068236191E-4</v>
          </cell>
          <cell r="K896">
            <v>1.2332954097119301E-2</v>
          </cell>
          <cell r="L896">
            <v>2.3934727062757299E-2</v>
          </cell>
          <cell r="M896">
            <v>8.95409184697845E-3</v>
          </cell>
          <cell r="N896">
            <v>4.7373322996422202E-3</v>
          </cell>
          <cell r="O896">
            <v>2.8009972051568799E-2</v>
          </cell>
        </row>
        <row r="897">
          <cell r="A897" t="str">
            <v>ITOT-SWHSTG</v>
          </cell>
          <cell r="B897" t="str">
            <v>VAR_cap</v>
          </cell>
          <cell r="C897" t="str">
            <v>-</v>
          </cell>
          <cell r="D897">
            <v>1.0763752083510999E-3</v>
          </cell>
          <cell r="E897">
            <v>1.0848653091275358E-3</v>
          </cell>
          <cell r="F897">
            <v>1.1011265307517379E-3</v>
          </cell>
          <cell r="G897">
            <v>1.1042754715947236E-3</v>
          </cell>
          <cell r="H897">
            <v>1.8154489824137724E-3</v>
          </cell>
          <cell r="I897">
            <v>1.9921091700818697E-3</v>
          </cell>
          <cell r="J897">
            <v>2.3569111998968427E-3</v>
          </cell>
          <cell r="K897">
            <v>1.3150357581453186E-2</v>
          </cell>
          <cell r="L897">
            <v>3.6613607492299576E-2</v>
          </cell>
          <cell r="M897">
            <v>4.5166998663394665E-2</v>
          </cell>
          <cell r="N897">
            <v>3.214070299527301E-2</v>
          </cell>
          <cell r="O897">
            <v>4.1652871359696773E-2</v>
          </cell>
        </row>
        <row r="898">
          <cell r="A898" t="str">
            <v>SCOM-SHLFOBR</v>
          </cell>
          <cell r="B898" t="str">
            <v>VAR_fout</v>
          </cell>
          <cell r="C898" t="str">
            <v>CO2_S</v>
          </cell>
          <cell r="D898">
            <v>2229.9139142781401</v>
          </cell>
          <cell r="E898">
            <v>1981.3147340463199</v>
          </cell>
          <cell r="F898">
            <v>1864.4222166575601</v>
          </cell>
          <cell r="G898">
            <v>1570.16797444854</v>
          </cell>
          <cell r="H898">
            <v>1255.0851578568299</v>
          </cell>
          <cell r="I898">
            <v>1025.4131511497401</v>
          </cell>
          <cell r="J898">
            <v>949.85435071131405</v>
          </cell>
          <cell r="K898">
            <v>982.20577131150799</v>
          </cell>
          <cell r="L898">
            <v>676.82297089126405</v>
          </cell>
          <cell r="M898">
            <v>559.86710369494995</v>
          </cell>
          <cell r="N898">
            <v>325.86205328583401</v>
          </cell>
          <cell r="O898">
            <v>169.43461013677199</v>
          </cell>
        </row>
        <row r="899">
          <cell r="A899" t="str">
            <v>SCOM-SHLFOBR</v>
          </cell>
          <cell r="B899" t="str">
            <v>VAR_fout</v>
          </cell>
          <cell r="C899" t="str">
            <v>SCOM-SHLFO</v>
          </cell>
          <cell r="D899">
            <v>24.84306945497034</v>
          </cell>
          <cell r="E899">
            <v>22.117180587781682</v>
          </cell>
          <cell r="F899">
            <v>20.874019937737454</v>
          </cell>
          <cell r="G899">
            <v>17.666156328178861</v>
          </cell>
          <cell r="H899">
            <v>14.191725738592625</v>
          </cell>
          <cell r="I899">
            <v>11.652422172156134</v>
          </cell>
          <cell r="J899">
            <v>10.793799439901298</v>
          </cell>
          <cell r="K899">
            <v>11.161429219448951</v>
          </cell>
          <cell r="L899">
            <v>7.6911701237643584</v>
          </cell>
          <cell r="M899">
            <v>6.3621261783517014</v>
          </cell>
          <cell r="N899">
            <v>3.7029778782481109</v>
          </cell>
          <cell r="O899">
            <v>1.9253932970087728</v>
          </cell>
        </row>
        <row r="900">
          <cell r="A900" t="str">
            <v>SCOM-SHLFOBR</v>
          </cell>
          <cell r="B900" t="str">
            <v>VAR_fin</v>
          </cell>
          <cell r="C900" t="str">
            <v>SLFO</v>
          </cell>
          <cell r="D900">
            <v>30.256633843665373</v>
          </cell>
          <cell r="E900">
            <v>26.883510638348966</v>
          </cell>
          <cell r="F900">
            <v>25.297452057768847</v>
          </cell>
          <cell r="G900">
            <v>21.30485718383359</v>
          </cell>
          <cell r="H900">
            <v>17.029649360336894</v>
          </cell>
          <cell r="I900">
            <v>13.9133399070521</v>
          </cell>
          <cell r="J900">
            <v>12.888118734210508</v>
          </cell>
          <cell r="K900">
            <v>13.327079665013663</v>
          </cell>
          <cell r="L900">
            <v>9.1834867149425179</v>
          </cell>
          <cell r="M900">
            <v>7.5965685711662179</v>
          </cell>
          <cell r="N900">
            <v>4.4214661232813297</v>
          </cell>
          <cell r="O900">
            <v>2.2989770710552526</v>
          </cell>
        </row>
        <row r="901">
          <cell r="A901" t="str">
            <v>SCOM-SHLFOBR</v>
          </cell>
          <cell r="B901" t="str">
            <v>VAR_ncap</v>
          </cell>
          <cell r="C901" t="str">
            <v>-</v>
          </cell>
          <cell r="D901">
            <v>1.7501996628892099E-6</v>
          </cell>
          <cell r="E901">
            <v>1.3025550208411199E-6</v>
          </cell>
          <cell r="F901">
            <v>1.8065840296461599E-6</v>
          </cell>
          <cell r="G901">
            <v>1.9386999202808701E-6</v>
          </cell>
          <cell r="H901">
            <v>0.60194632325675401</v>
          </cell>
          <cell r="I901">
            <v>0.31006667117963999</v>
          </cell>
          <cell r="J901">
            <v>3.1206885319891702E-6</v>
          </cell>
          <cell r="K901">
            <v>0.55469175293010098</v>
          </cell>
          <cell r="L901">
            <v>1.0461326662116001E-5</v>
          </cell>
          <cell r="M901">
            <v>1.01600508701821E-5</v>
          </cell>
          <cell r="N901">
            <v>0.189851833075112</v>
          </cell>
          <cell r="O901">
            <v>4.2542890715774799E-5</v>
          </cell>
        </row>
        <row r="902">
          <cell r="A902" t="str">
            <v>SCOM-SHLFOBR</v>
          </cell>
          <cell r="B902" t="str">
            <v>VAR_cap</v>
          </cell>
          <cell r="C902" t="str">
            <v>-</v>
          </cell>
          <cell r="D902">
            <v>1.928575407424783</v>
          </cell>
          <cell r="E902">
            <v>1.9285624678565367</v>
          </cell>
          <cell r="F902">
            <v>1.9285539598025234</v>
          </cell>
          <cell r="G902">
            <v>1.9285344954288806</v>
          </cell>
          <cell r="H902">
            <v>1.1020830093600336</v>
          </cell>
          <cell r="I902">
            <v>0.91201310870426577</v>
          </cell>
          <cell r="J902">
            <v>0.91174804281137489</v>
          </cell>
          <cell r="K902">
            <v>0.86475802610785835</v>
          </cell>
          <cell r="L902">
            <v>0.60234295494501422</v>
          </cell>
          <cell r="M902">
            <v>0.55470442250041341</v>
          </cell>
          <cell r="N902">
            <v>0.28811052461902881</v>
          </cell>
          <cell r="O902">
            <v>0.1898995434630498</v>
          </cell>
        </row>
        <row r="903">
          <cell r="A903" t="str">
            <v>RHNM-SHPLTBR</v>
          </cell>
          <cell r="B903" t="str">
            <v>VAR_fout</v>
          </cell>
          <cell r="C903" t="str">
            <v>RHNM-SHPLT</v>
          </cell>
          <cell r="E903">
            <v>7.3539308217995536E-2</v>
          </cell>
          <cell r="F903">
            <v>7.4196032020534E-2</v>
          </cell>
          <cell r="G903">
            <v>0.20225979065324615</v>
          </cell>
          <cell r="H903">
            <v>0.31700625771909591</v>
          </cell>
          <cell r="I903">
            <v>0.4026971632052383</v>
          </cell>
          <cell r="J903">
            <v>0.47100683897296119</v>
          </cell>
          <cell r="K903">
            <v>0.52382088750054445</v>
          </cell>
          <cell r="L903">
            <v>0.56613621421493443</v>
          </cell>
          <cell r="M903">
            <v>0.60375258686628208</v>
          </cell>
          <cell r="N903">
            <v>0.60376015373952663</v>
          </cell>
          <cell r="O903">
            <v>0.6037829700478331</v>
          </cell>
        </row>
        <row r="904">
          <cell r="A904" t="str">
            <v>RHNM-SHPLTBR</v>
          </cell>
          <cell r="B904" t="str">
            <v>VAR_fin</v>
          </cell>
          <cell r="C904" t="str">
            <v>RPLT</v>
          </cell>
          <cell r="E904">
            <v>8.1710342464439478E-2</v>
          </cell>
          <cell r="F904">
            <v>8.2440035578371054E-2</v>
          </cell>
          <cell r="G904">
            <v>0.22473310072582942</v>
          </cell>
          <cell r="H904">
            <v>0.35222917524343955</v>
          </cell>
          <cell r="I904">
            <v>0.44744129245026454</v>
          </cell>
          <cell r="J904">
            <v>0.52334093219217948</v>
          </cell>
          <cell r="K904">
            <v>0.58202320833393828</v>
          </cell>
          <cell r="L904">
            <v>0.62904023801659459</v>
          </cell>
          <cell r="M904">
            <v>0.67083620762920249</v>
          </cell>
          <cell r="N904">
            <v>0.67084461526614025</v>
          </cell>
          <cell r="O904">
            <v>0.67086996671981447</v>
          </cell>
        </row>
        <row r="905">
          <cell r="A905" t="str">
            <v>RHNM-SHPLTBR</v>
          </cell>
          <cell r="B905" t="str">
            <v>VAR_fin</v>
          </cell>
          <cell r="C905" t="str">
            <v>RHNMPLTBRC</v>
          </cell>
          <cell r="E905">
            <v>7.3539308217995536E-2</v>
          </cell>
          <cell r="F905">
            <v>7.4196032020534E-2</v>
          </cell>
          <cell r="G905">
            <v>0.20225979065324615</v>
          </cell>
          <cell r="H905">
            <v>0.31700625771909591</v>
          </cell>
          <cell r="I905">
            <v>0.4026971632052383</v>
          </cell>
          <cell r="J905">
            <v>0.47100683897296119</v>
          </cell>
          <cell r="K905">
            <v>0.52382088750054445</v>
          </cell>
          <cell r="L905">
            <v>0.56613621421493443</v>
          </cell>
          <cell r="M905">
            <v>0.60375258686628208</v>
          </cell>
          <cell r="N905">
            <v>0.60376015373952663</v>
          </cell>
          <cell r="O905">
            <v>0.6037829700478331</v>
          </cell>
        </row>
        <row r="906">
          <cell r="A906" t="str">
            <v>RHNM-SHPLTBR</v>
          </cell>
          <cell r="B906" t="str">
            <v>VAR_ncap</v>
          </cell>
          <cell r="C906" t="str">
            <v>-</v>
          </cell>
          <cell r="E906">
            <v>5.8636766592649403E-3</v>
          </cell>
          <cell r="F906">
            <v>3.6377644634814002E-5</v>
          </cell>
          <cell r="G906">
            <v>1.0648930752523E-2</v>
          </cell>
          <cell r="H906">
            <v>1.10603257756961E-2</v>
          </cell>
          <cell r="I906">
            <v>1.1627269964166799E-2</v>
          </cell>
          <cell r="J906">
            <v>1.3926438031795199E-2</v>
          </cell>
          <cell r="K906">
            <v>1.52304745657529E-2</v>
          </cell>
          <cell r="L906">
            <v>1.49086036382567E-2</v>
          </cell>
          <cell r="M906">
            <v>1.68513412125782E-2</v>
          </cell>
          <cell r="N906">
            <v>1.72249979685116E-2</v>
          </cell>
          <cell r="O906">
            <v>1.31995872137844E-2</v>
          </cell>
        </row>
        <row r="907">
          <cell r="A907" t="str">
            <v>RHNM-SHPLTBR</v>
          </cell>
          <cell r="B907" t="str">
            <v>VAR_cap</v>
          </cell>
          <cell r="C907" t="str">
            <v>-</v>
          </cell>
          <cell r="E907">
            <v>5.8636766592649403E-3</v>
          </cell>
          <cell r="F907">
            <v>5.8998404133646619E-3</v>
          </cell>
          <cell r="G907">
            <v>1.6547825053710004E-2</v>
          </cell>
          <cell r="H907">
            <v>2.4747925884823992E-2</v>
          </cell>
          <cell r="I907">
            <v>3.1317064819293687E-2</v>
          </cell>
          <cell r="J907">
            <v>3.6613349807970416E-2</v>
          </cell>
          <cell r="K907">
            <v>4.0783054690858071E-2</v>
          </cell>
          <cell r="L907">
            <v>4.40056422829729E-2</v>
          </cell>
          <cell r="M907">
            <v>4.6989208654496288E-2</v>
          </cell>
          <cell r="N907">
            <v>4.6954571579752705E-2</v>
          </cell>
          <cell r="O907">
            <v>4.7274578170450117E-2</v>
          </cell>
        </row>
        <row r="908">
          <cell r="A908" t="str">
            <v>D-RHES_NKEV_GAS_ELC_CHP</v>
          </cell>
          <cell r="B908" t="str">
            <v>VAR_fout</v>
          </cell>
          <cell r="C908" t="str">
            <v>RHES_ELC</v>
          </cell>
          <cell r="D908">
            <v>7.7586094637242843E-3</v>
          </cell>
          <cell r="E908">
            <v>1.1949635483636193E-3</v>
          </cell>
          <cell r="F908">
            <v>4.2450657501972673E-3</v>
          </cell>
          <cell r="G908">
            <v>4.1541925391175719E-3</v>
          </cell>
          <cell r="H908">
            <v>7.1785993365382512E-3</v>
          </cell>
          <cell r="I908">
            <v>8.3214687172829711E-3</v>
          </cell>
          <cell r="J908">
            <v>8.1649686446111959E-3</v>
          </cell>
          <cell r="K908">
            <v>8.8378838835296326E-3</v>
          </cell>
          <cell r="L908">
            <v>7.8099818017801073E-3</v>
          </cell>
          <cell r="M908">
            <v>8.2919731308857859E-3</v>
          </cell>
          <cell r="N908">
            <v>5.5790440490155427E-2</v>
          </cell>
          <cell r="O908">
            <v>6.3272857459906323E-2</v>
          </cell>
        </row>
        <row r="909">
          <cell r="A909" t="str">
            <v>D-RHES_NKEV_GAS_ELC_CHP</v>
          </cell>
          <cell r="B909" t="str">
            <v>VAR_fout</v>
          </cell>
          <cell r="C909" t="str">
            <v>ELC5</v>
          </cell>
          <cell r="D909">
            <v>7.6941351727025827E-3</v>
          </cell>
          <cell r="E909">
            <v>1.1964157057627945E-3</v>
          </cell>
          <cell r="F909">
            <v>4.2521876945991891E-3</v>
          </cell>
          <cell r="G909">
            <v>4.1630342260501104E-3</v>
          </cell>
          <cell r="H909">
            <v>7.2161379261513545E-3</v>
          </cell>
          <cell r="I909">
            <v>8.3640744213249255E-3</v>
          </cell>
          <cell r="J909">
            <v>8.211161196221603E-3</v>
          </cell>
          <cell r="K909">
            <v>8.9027594321015834E-3</v>
          </cell>
          <cell r="L909">
            <v>7.8684948824135261E-3</v>
          </cell>
          <cell r="M909">
            <v>8.3521466196142986E-3</v>
          </cell>
          <cell r="N909">
            <v>5.6203113425177621E-2</v>
          </cell>
          <cell r="O909">
            <v>6.3736125332082047E-2</v>
          </cell>
        </row>
        <row r="910">
          <cell r="A910" t="str">
            <v>D-RHES_NKEV_GAS_ELC_CHP</v>
          </cell>
          <cell r="B910" t="str">
            <v>VAR_fin</v>
          </cell>
          <cell r="C910" t="str">
            <v>RHES_NKEV_GAS_ELC_CHP</v>
          </cell>
          <cell r="D910">
            <v>1.545274463642686E-2</v>
          </cell>
          <cell r="E910">
            <v>2.3913792541264156E-3</v>
          </cell>
          <cell r="F910">
            <v>8.4942022220211456E-3</v>
          </cell>
          <cell r="G910">
            <v>8.3172267651676814E-3</v>
          </cell>
          <cell r="H910">
            <v>1.4394737262689604E-2</v>
          </cell>
          <cell r="I910">
            <v>1.668554313860789E-2</v>
          </cell>
          <cell r="J910">
            <v>1.6376129840832799E-2</v>
          </cell>
          <cell r="K910">
            <v>1.7740643315631199E-2</v>
          </cell>
          <cell r="L910">
            <v>1.5678476684193615E-2</v>
          </cell>
          <cell r="M910">
            <v>1.6644119750500078E-2</v>
          </cell>
          <cell r="N910">
            <v>0.11199355391533303</v>
          </cell>
          <cell r="O910">
            <v>0.12700898279198858</v>
          </cell>
        </row>
        <row r="911">
          <cell r="A911" t="str">
            <v>SCOM-SHSTG-SOL</v>
          </cell>
          <cell r="B911" t="str">
            <v>VAR_fout</v>
          </cell>
          <cell r="C911" t="str">
            <v>SCOM-SHASOL</v>
          </cell>
          <cell r="D911">
            <v>6.0459907646151528E-6</v>
          </cell>
          <cell r="E911">
            <v>1.5083939278224429E-5</v>
          </cell>
          <cell r="F911">
            <v>6.2728567757891528E-3</v>
          </cell>
          <cell r="G911">
            <v>4.0195429655731155E-3</v>
          </cell>
          <cell r="H911">
            <v>2.8856097137163986E-2</v>
          </cell>
          <cell r="I911">
            <v>3.1222682179606175E-2</v>
          </cell>
          <cell r="J911">
            <v>1.0872695702154288E-2</v>
          </cell>
          <cell r="K911">
            <v>4.3840466911693618E-2</v>
          </cell>
          <cell r="L911">
            <v>4.1640006667164615E-2</v>
          </cell>
          <cell r="M911">
            <v>5.397256293006699E-2</v>
          </cell>
          <cell r="N911">
            <v>4.6446627926265617E-2</v>
          </cell>
          <cell r="O911">
            <v>6.9131035923722522E-2</v>
          </cell>
        </row>
        <row r="912">
          <cell r="A912" t="str">
            <v>SCOM-SHSTG-SOL</v>
          </cell>
          <cell r="B912" t="str">
            <v>VAR_fin</v>
          </cell>
          <cell r="C912" t="str">
            <v>SCOM-SHASOL</v>
          </cell>
          <cell r="D912">
            <v>4.1114862429514249E-6</v>
          </cell>
          <cell r="E912">
            <v>1.2030793669147689E-5</v>
          </cell>
          <cell r="F912">
            <v>8.0947830094710641E-3</v>
          </cell>
          <cell r="G912">
            <v>5.0248074530548177E-3</v>
          </cell>
          <cell r="H912">
            <v>3.4975886788047569E-2</v>
          </cell>
          <cell r="I912">
            <v>3.6729843646280236E-2</v>
          </cell>
          <cell r="J912">
            <v>1.2421490718799442E-2</v>
          </cell>
          <cell r="K912">
            <v>4.8705716427921486E-2</v>
          </cell>
          <cell r="L912">
            <v>4.6259642066057115E-2</v>
          </cell>
          <cell r="M912">
            <v>5.9962337210787461E-2</v>
          </cell>
          <cell r="N912">
            <v>5.159961516201008E-2</v>
          </cell>
          <cell r="O912">
            <v>7.6803985780147799E-2</v>
          </cell>
        </row>
        <row r="913">
          <cell r="A913" t="str">
            <v>SCOM-SHSTG-SOL</v>
          </cell>
          <cell r="B913" t="str">
            <v>VAR_ncap</v>
          </cell>
          <cell r="C913" t="str">
            <v>-</v>
          </cell>
          <cell r="D913">
            <v>9.3875520511556999E-3</v>
          </cell>
          <cell r="E913">
            <v>1.4107922613305599E-2</v>
          </cell>
          <cell r="F913">
            <v>9.9345140709552998E-7</v>
          </cell>
          <cell r="G913">
            <v>2.21335518750908E-6</v>
          </cell>
          <cell r="H913">
            <v>1.3833315669600299E-2</v>
          </cell>
          <cell r="I913">
            <v>9.6641269261971193E-3</v>
          </cell>
          <cell r="J913">
            <v>3.1882678140559901E-6</v>
          </cell>
          <cell r="K913">
            <v>1.38356653161677E-2</v>
          </cell>
          <cell r="L913">
            <v>8.1809559893390796E-3</v>
          </cell>
          <cell r="M913">
            <v>1.4906693822040299E-3</v>
          </cell>
          <cell r="N913">
            <v>1.39842998790316E-2</v>
          </cell>
          <cell r="O913">
            <v>8.0484086084436097E-3</v>
          </cell>
        </row>
        <row r="914">
          <cell r="A914" t="str">
            <v>SCOM-SHSTG-SOL</v>
          </cell>
          <cell r="B914" t="str">
            <v>VAR_cap</v>
          </cell>
          <cell r="C914" t="str">
            <v>-</v>
          </cell>
          <cell r="D914">
            <v>9.3875520511556999E-3</v>
          </cell>
          <cell r="E914">
            <v>2.3495474664461301E-2</v>
          </cell>
          <cell r="F914">
            <v>2.3496468115868401E-2</v>
          </cell>
          <cell r="G914">
            <v>2.34986814710559E-2</v>
          </cell>
          <cell r="H914">
            <v>2.34991454042244E-2</v>
          </cell>
          <cell r="I914">
            <v>2.34994434888652E-2</v>
          </cell>
          <cell r="J914">
            <v>2.3500630863611399E-2</v>
          </cell>
          <cell r="K914">
            <v>2.3502980510178899E-2</v>
          </cell>
          <cell r="L914">
            <v>2.350431965399E-2</v>
          </cell>
          <cell r="M914">
            <v>2.3507290687710802E-2</v>
          </cell>
          <cell r="N914">
            <v>2.3513049852246701E-2</v>
          </cell>
          <cell r="O914">
            <v>2.3523377869679198E-2</v>
          </cell>
        </row>
        <row r="915">
          <cell r="A915" t="str">
            <v>RHNM-SHELCBRA</v>
          </cell>
          <cell r="B915" t="str">
            <v>VAR_fout</v>
          </cell>
          <cell r="C915" t="str">
            <v>RHNM-SHELCB</v>
          </cell>
          <cell r="E915">
            <v>0.15438684378377857</v>
          </cell>
          <cell r="F915">
            <v>0.1619534080912283</v>
          </cell>
          <cell r="G915">
            <v>0.15547100195834751</v>
          </cell>
          <cell r="H915">
            <v>7.8936439750416906E-2</v>
          </cell>
          <cell r="I915">
            <v>5.6035500706808627E-3</v>
          </cell>
          <cell r="J915">
            <v>1.5129978770749192E-2</v>
          </cell>
          <cell r="K915">
            <v>8.9644399880744376E-3</v>
          </cell>
          <cell r="L915">
            <v>5.4621579602442778E-3</v>
          </cell>
          <cell r="M915">
            <v>0.10133461543410602</v>
          </cell>
          <cell r="N915">
            <v>6.3393213208810103E-3</v>
          </cell>
          <cell r="O915">
            <v>6.9057647105920904E-3</v>
          </cell>
        </row>
        <row r="916">
          <cell r="A916" t="str">
            <v>RHNM-SHELCBRA</v>
          </cell>
          <cell r="B916" t="str">
            <v>VAR_fin</v>
          </cell>
          <cell r="C916" t="str">
            <v>RHNM-SHAELCB</v>
          </cell>
          <cell r="E916">
            <v>0.15438684378377857</v>
          </cell>
          <cell r="F916">
            <v>0.1619534080912283</v>
          </cell>
          <cell r="G916">
            <v>0.15547100195834751</v>
          </cell>
          <cell r="H916">
            <v>7.8936439750416906E-2</v>
          </cell>
          <cell r="I916">
            <v>5.6035500706808627E-3</v>
          </cell>
          <cell r="J916">
            <v>1.5129978770749192E-2</v>
          </cell>
          <cell r="K916">
            <v>8.9644399880744376E-3</v>
          </cell>
          <cell r="L916">
            <v>5.4621579602442778E-3</v>
          </cell>
          <cell r="M916">
            <v>0.10133461543410602</v>
          </cell>
          <cell r="N916">
            <v>6.3393213208810103E-3</v>
          </cell>
          <cell r="O916">
            <v>6.9057647105920904E-3</v>
          </cell>
        </row>
        <row r="917">
          <cell r="A917" t="str">
            <v>RHNM-SHELCBRA</v>
          </cell>
          <cell r="B917" t="str">
            <v>VAR_ncap</v>
          </cell>
          <cell r="C917" t="str">
            <v>-</v>
          </cell>
          <cell r="E917">
            <v>1.29342388485195E-2</v>
          </cell>
          <cell r="H917">
            <v>8.0200025014080204E-4</v>
          </cell>
          <cell r="J917">
            <v>1.1146439644147E-3</v>
          </cell>
          <cell r="L917">
            <v>4.0880951881171602E-4</v>
          </cell>
          <cell r="M917">
            <v>7.8783144038890307E-3</v>
          </cell>
          <cell r="N917">
            <v>1.38415909623312E-4</v>
          </cell>
          <cell r="O917">
            <v>3.0531650381746201E-4</v>
          </cell>
        </row>
        <row r="918">
          <cell r="A918" t="str">
            <v>RHNM-SHELCBRA</v>
          </cell>
          <cell r="B918" t="str">
            <v>VAR_cap</v>
          </cell>
          <cell r="C918" t="str">
            <v>-</v>
          </cell>
          <cell r="E918">
            <v>1.29342388485195E-2</v>
          </cell>
          <cell r="F918">
            <v>1.2933519429389004E-2</v>
          </cell>
          <cell r="G918">
            <v>1.2930982123568163E-2</v>
          </cell>
          <cell r="H918">
            <v>7.3709074410206734E-3</v>
          </cell>
          <cell r="I918">
            <v>7.4681687583069624E-4</v>
          </cell>
          <cell r="J918">
            <v>1.79195133260771E-3</v>
          </cell>
          <cell r="K918">
            <v>1.0523705970861233E-3</v>
          </cell>
          <cell r="L918">
            <v>7.810660793917439E-4</v>
          </cell>
          <cell r="M918">
            <v>8.255089645266037E-3</v>
          </cell>
          <cell r="N918">
            <v>9.270310529456904E-4</v>
          </cell>
          <cell r="O918">
            <v>9.7589546508670098E-4</v>
          </cell>
        </row>
        <row r="919">
          <cell r="A919" t="str">
            <v>RHNM-SHSTG-SOL</v>
          </cell>
          <cell r="B919" t="str">
            <v>VAR_fout</v>
          </cell>
          <cell r="C919" t="str">
            <v>RHNM-SHASOL</v>
          </cell>
          <cell r="E919">
            <v>2.9804167270018048E-7</v>
          </cell>
          <cell r="F919">
            <v>4.6652571861688528E-3</v>
          </cell>
          <cell r="G919">
            <v>4.8077597610607006E-3</v>
          </cell>
          <cell r="H919">
            <v>2.3241945704135045E-3</v>
          </cell>
          <cell r="I919">
            <v>5.5583180745721276E-4</v>
          </cell>
          <cell r="J919">
            <v>5.0774703893921396E-4</v>
          </cell>
          <cell r="K919">
            <v>1.3486516446514275E-3</v>
          </cell>
          <cell r="L919">
            <v>1.1129694354199331E-3</v>
          </cell>
          <cell r="M919">
            <v>3.3718606946243333E-3</v>
          </cell>
          <cell r="N919">
            <v>1.4680608258588052E-3</v>
          </cell>
          <cell r="O919">
            <v>1.27127778429644E-3</v>
          </cell>
        </row>
        <row r="920">
          <cell r="A920" t="str">
            <v>RHNM-SHSTG-SOL</v>
          </cell>
          <cell r="B920" t="str">
            <v>VAR_fin</v>
          </cell>
          <cell r="C920" t="str">
            <v>RHNM-SHASOL</v>
          </cell>
          <cell r="E920">
            <v>2.113111925128508E-7</v>
          </cell>
          <cell r="F920">
            <v>4.6648802415004305E-3</v>
          </cell>
          <cell r="G920">
            <v>4.8074016093894124E-3</v>
          </cell>
          <cell r="H920">
            <v>2.3237409333635353E-3</v>
          </cell>
          <cell r="I920">
            <v>5.5529530056208903E-4</v>
          </cell>
          <cell r="J920">
            <v>5.0717860614353993E-4</v>
          </cell>
          <cell r="K920">
            <v>1.3481885537716266E-3</v>
          </cell>
          <cell r="L920">
            <v>1.1124940498786324E-3</v>
          </cell>
          <cell r="M920">
            <v>3.3715310708694445E-3</v>
          </cell>
          <cell r="N920">
            <v>1.4676578893666986E-3</v>
          </cell>
          <cell r="O920">
            <v>1.2708647323663128E-3</v>
          </cell>
        </row>
        <row r="921">
          <cell r="A921" t="str">
            <v>RHNM-SHSTG-SOL</v>
          </cell>
          <cell r="B921" t="str">
            <v>VAR_ncap</v>
          </cell>
          <cell r="C921" t="str">
            <v>-</v>
          </cell>
          <cell r="D921">
            <v>3.0865893428345001E-5</v>
          </cell>
          <cell r="E921">
            <v>7.1317798372831003E-4</v>
          </cell>
          <cell r="F921">
            <v>8.4081976844695695E-6</v>
          </cell>
          <cell r="G921">
            <v>3.1387332119429102E-5</v>
          </cell>
          <cell r="H921">
            <v>1.07225627317509E-5</v>
          </cell>
          <cell r="I921">
            <v>8.7973509553965502E-5</v>
          </cell>
          <cell r="J921">
            <v>1.1206500961533801E-5</v>
          </cell>
          <cell r="K921">
            <v>2.253815629132E-4</v>
          </cell>
          <cell r="L921">
            <v>4.22988946424547E-6</v>
          </cell>
          <cell r="M921">
            <v>4.0287476721069602E-4</v>
          </cell>
          <cell r="N921">
            <v>3.3235708691985902E-6</v>
          </cell>
          <cell r="O921">
            <v>1.25002230549584E-5</v>
          </cell>
        </row>
        <row r="922">
          <cell r="A922" t="str">
            <v>RHNM-SHSTG-SOL</v>
          </cell>
          <cell r="B922" t="str">
            <v>VAR_cap</v>
          </cell>
          <cell r="C922" t="str">
            <v>-</v>
          </cell>
          <cell r="D922">
            <v>3.0865893428345001E-5</v>
          </cell>
          <cell r="E922">
            <v>7.4404387715665504E-4</v>
          </cell>
          <cell r="F922">
            <v>7.5245207484112399E-4</v>
          </cell>
          <cell r="G922">
            <v>7.8383940696055297E-4</v>
          </cell>
          <cell r="H922">
            <v>4.2391500148557498E-4</v>
          </cell>
          <cell r="I922">
            <v>1.2587775881161E-4</v>
          </cell>
          <cell r="J922">
            <v>1.0990257324724999E-4</v>
          </cell>
          <cell r="K922">
            <v>3.2456157342869901E-4</v>
          </cell>
          <cell r="L922">
            <v>2.5285063168237399E-4</v>
          </cell>
          <cell r="M922">
            <v>6.3248621958814099E-4</v>
          </cell>
          <cell r="N922">
            <v>4.4900731056610302E-4</v>
          </cell>
          <cell r="O922">
            <v>4.18698561134853E-4</v>
          </cell>
        </row>
        <row r="923">
          <cell r="A923" t="str">
            <v>RHNS-SHELCHP</v>
          </cell>
          <cell r="B923" t="str">
            <v>VAR_fout</v>
          </cell>
          <cell r="C923" t="str">
            <v>RHNS-SHAELCH</v>
          </cell>
          <cell r="E923">
            <v>0.24209938245114918</v>
          </cell>
          <cell r="F923">
            <v>0.7232785464990209</v>
          </cell>
          <cell r="G923">
            <v>1.5487020585396494</v>
          </cell>
          <cell r="H923">
            <v>1.5487356610132703</v>
          </cell>
          <cell r="I923">
            <v>1.5487479133816784</v>
          </cell>
          <cell r="J923">
            <v>1.5487735489690093</v>
          </cell>
          <cell r="K923">
            <v>1.7216116873679423</v>
          </cell>
          <cell r="L923">
            <v>1.7216416233921381</v>
          </cell>
          <cell r="M923">
            <v>1.7216857431882102</v>
          </cell>
          <cell r="N923">
            <v>1.7217661151587635</v>
          </cell>
          <cell r="O923">
            <v>1.7218700278668084</v>
          </cell>
        </row>
        <row r="924">
          <cell r="A924" t="str">
            <v>RHNS-SHELCHP</v>
          </cell>
          <cell r="B924" t="str">
            <v>VAR_fin</v>
          </cell>
          <cell r="C924" t="str">
            <v>RHNS_ELC</v>
          </cell>
          <cell r="E924">
            <v>7.4415793786213894E-2</v>
          </cell>
          <cell r="F924">
            <v>0.21698356394970625</v>
          </cell>
          <cell r="G924">
            <v>0.44674097842489841</v>
          </cell>
          <cell r="H924">
            <v>0.43220530074788938</v>
          </cell>
          <cell r="I924">
            <v>0.41858051713018385</v>
          </cell>
          <cell r="J924">
            <v>0.40757198657079224</v>
          </cell>
          <cell r="K924">
            <v>0.44143889419690802</v>
          </cell>
          <cell r="L924">
            <v>0.44144657010054844</v>
          </cell>
          <cell r="M924">
            <v>0.44145788286877163</v>
          </cell>
          <cell r="N924">
            <v>0.44147849106635006</v>
          </cell>
          <cell r="O924">
            <v>0.44150513535046365</v>
          </cell>
        </row>
        <row r="925">
          <cell r="A925" t="str">
            <v>RHNS-SHELCHP</v>
          </cell>
          <cell r="B925" t="str">
            <v>VAR_fin</v>
          </cell>
          <cell r="C925" t="str">
            <v>RHNSELCHPC</v>
          </cell>
          <cell r="E925">
            <v>0.24209938245114918</v>
          </cell>
          <cell r="F925">
            <v>0.7232785464990209</v>
          </cell>
          <cell r="G925">
            <v>1.5487020585396494</v>
          </cell>
          <cell r="H925">
            <v>1.5487356610132703</v>
          </cell>
          <cell r="I925">
            <v>1.5487479133816784</v>
          </cell>
          <cell r="J925">
            <v>1.5487735489690093</v>
          </cell>
          <cell r="K925">
            <v>1.7216116873679423</v>
          </cell>
          <cell r="L925">
            <v>1.7216416233921381</v>
          </cell>
          <cell r="M925">
            <v>1.7216857431882102</v>
          </cell>
          <cell r="N925">
            <v>1.7217661151587635</v>
          </cell>
          <cell r="O925">
            <v>1.7218700278668084</v>
          </cell>
        </row>
        <row r="926">
          <cell r="A926" t="str">
            <v>RHNS-SHELCHP</v>
          </cell>
          <cell r="B926" t="str">
            <v>VAR_ncap</v>
          </cell>
          <cell r="C926" t="str">
            <v>-</v>
          </cell>
          <cell r="E926">
            <v>1.7709823015256799E-2</v>
          </cell>
          <cell r="F926">
            <v>3.5165115548065201E-2</v>
          </cell>
          <cell r="G926">
            <v>6.0940065485511501E-2</v>
          </cell>
          <cell r="H926">
            <v>7.8653000596024293E-3</v>
          </cell>
          <cell r="I926">
            <v>4.8266857156613802E-2</v>
          </cell>
          <cell r="J926">
            <v>5.6728718127142898E-2</v>
          </cell>
          <cell r="K926">
            <v>2.0504827751315499E-2</v>
          </cell>
          <cell r="L926">
            <v>4.8328597572793099E-2</v>
          </cell>
          <cell r="M926">
            <v>5.6671007669946802E-2</v>
          </cell>
          <cell r="N926">
            <v>3.21749609303036E-2</v>
          </cell>
          <cell r="O926">
            <v>3.6742618213983301E-2</v>
          </cell>
        </row>
        <row r="927">
          <cell r="A927" t="str">
            <v>RHNS-SHELCHP</v>
          </cell>
          <cell r="B927" t="str">
            <v>VAR_cap</v>
          </cell>
          <cell r="C927" t="str">
            <v>-</v>
          </cell>
          <cell r="E927">
            <v>1.7709823015256799E-2</v>
          </cell>
          <cell r="F927">
            <v>5.2874816690746979E-2</v>
          </cell>
          <cell r="G927">
            <v>0.11381434943171945</v>
          </cell>
          <cell r="H927">
            <v>0.11304276218443365</v>
          </cell>
          <cell r="I927">
            <v>0.11286195486389929</v>
          </cell>
          <cell r="J927">
            <v>0.11286022598755953</v>
          </cell>
          <cell r="K927">
            <v>0.12549940662026343</v>
          </cell>
          <cell r="L927">
            <v>0.1254611914824858</v>
          </cell>
          <cell r="M927">
            <v>0.12550339708975372</v>
          </cell>
          <cell r="N927">
            <v>0.12548405515110786</v>
          </cell>
          <cell r="O927">
            <v>0.12558738832069483</v>
          </cell>
        </row>
        <row r="928">
          <cell r="A928" t="str">
            <v>SCOM-SHBIOBR</v>
          </cell>
          <cell r="B928" t="str">
            <v>VAR_fout</v>
          </cell>
          <cell r="C928" t="str">
            <v>SCOM-SHBIO</v>
          </cell>
          <cell r="D928">
            <v>1.2230666903555043</v>
          </cell>
          <cell r="E928">
            <v>1.340766589151525</v>
          </cell>
          <cell r="F928">
            <v>1.4132040820576979</v>
          </cell>
          <cell r="G928">
            <v>1.4122157388138248</v>
          </cell>
          <cell r="H928">
            <v>1.5483309870245305</v>
          </cell>
          <cell r="I928">
            <v>1.6672432602931779</v>
          </cell>
          <cell r="J928">
            <v>1.7573574101074132</v>
          </cell>
          <cell r="K928">
            <v>1.9009250109363427</v>
          </cell>
          <cell r="L928">
            <v>1.904545335177023</v>
          </cell>
          <cell r="M928">
            <v>1.8996354519804528</v>
          </cell>
          <cell r="N928">
            <v>3.0568453804885904</v>
          </cell>
          <cell r="O928">
            <v>3.0719050145877049</v>
          </cell>
        </row>
        <row r="929">
          <cell r="A929" t="str">
            <v>SCOM-SHBIOBR</v>
          </cell>
          <cell r="B929" t="str">
            <v>VAR_fin</v>
          </cell>
          <cell r="C929" t="str">
            <v>SBIO</v>
          </cell>
          <cell r="D929">
            <v>1.4022777921984686</v>
          </cell>
          <cell r="E929">
            <v>1.5372237894422429</v>
          </cell>
          <cell r="F929">
            <v>1.6202752603275612</v>
          </cell>
          <cell r="G929">
            <v>1.6191420990756968</v>
          </cell>
          <cell r="H929">
            <v>1.7752017737038859</v>
          </cell>
          <cell r="I929">
            <v>1.9115377898339581</v>
          </cell>
          <cell r="J929">
            <v>2.0148560079195281</v>
          </cell>
          <cell r="K929">
            <v>2.1794599987804886</v>
          </cell>
          <cell r="L929">
            <v>2.1836107947454972</v>
          </cell>
          <cell r="M929">
            <v>2.1779814858753177</v>
          </cell>
          <cell r="N929">
            <v>3.5047527866184272</v>
          </cell>
          <cell r="O929">
            <v>3.522019049057219</v>
          </cell>
        </row>
        <row r="930">
          <cell r="A930" t="str">
            <v>SCOM-SHBIOBR</v>
          </cell>
          <cell r="B930" t="str">
            <v>VAR_ncap</v>
          </cell>
          <cell r="C930" t="str">
            <v>-</v>
          </cell>
          <cell r="D930">
            <v>4.6564138171984899E-6</v>
          </cell>
          <cell r="E930">
            <v>2.2261718295552201E-5</v>
          </cell>
          <cell r="F930">
            <v>4.4264501609474396E-3</v>
          </cell>
          <cell r="G930">
            <v>1.8499155209723099E-5</v>
          </cell>
          <cell r="H930">
            <v>0.100122978574313</v>
          </cell>
          <cell r="I930">
            <v>4.0651204787606303E-2</v>
          </cell>
          <cell r="J930">
            <v>1.03419882476259E-5</v>
          </cell>
          <cell r="K930">
            <v>0.127606738267623</v>
          </cell>
          <cell r="L930">
            <v>1.9462815040271E-2</v>
          </cell>
          <cell r="M930">
            <v>2.3630401730208601E-3</v>
          </cell>
          <cell r="N930">
            <v>0.23811157090967899</v>
          </cell>
          <cell r="O930">
            <v>3.7019220648992601E-2</v>
          </cell>
        </row>
        <row r="931">
          <cell r="A931" t="str">
            <v>SCOM-SHBIOBR</v>
          </cell>
          <cell r="B931" t="str">
            <v>VAR_cap</v>
          </cell>
          <cell r="C931" t="str">
            <v>-</v>
          </cell>
          <cell r="D931">
            <v>0.1053455818824932</v>
          </cell>
          <cell r="E931">
            <v>0.10536731256962355</v>
          </cell>
          <cell r="F931">
            <v>0.10979217057763768</v>
          </cell>
          <cell r="G931">
            <v>0.10980681520272814</v>
          </cell>
          <cell r="H931">
            <v>0.13189078066570112</v>
          </cell>
          <cell r="I931">
            <v>0.14171526565170628</v>
          </cell>
          <cell r="J931">
            <v>0.14076965645242159</v>
          </cell>
          <cell r="K931">
            <v>0.16826243611331343</v>
          </cell>
          <cell r="L931">
            <v>0.15331920660508816</v>
          </cell>
          <cell r="M931">
            <v>0.1494265762736246</v>
          </cell>
          <cell r="N931">
            <v>0.27636051630517955</v>
          </cell>
          <cell r="O931">
            <v>0.27748716827196424</v>
          </cell>
        </row>
        <row r="932">
          <cell r="A932" t="str">
            <v>RHES-SHDEM</v>
          </cell>
          <cell r="B932" t="str">
            <v>VAR_fout</v>
          </cell>
          <cell r="C932" t="str">
            <v>RHES-SHD</v>
          </cell>
          <cell r="D932">
            <v>62.024837503894084</v>
          </cell>
          <cell r="E932">
            <v>67.815394581973521</v>
          </cell>
          <cell r="F932">
            <v>66.44155435064701</v>
          </cell>
          <cell r="G932">
            <v>64.47256407615069</v>
          </cell>
          <cell r="H932">
            <v>62.336402497188921</v>
          </cell>
          <cell r="I932">
            <v>59.383205239498317</v>
          </cell>
          <cell r="J932">
            <v>56.032310024199134</v>
          </cell>
          <cell r="K932">
            <v>52.896940072054662</v>
          </cell>
          <cell r="L932">
            <v>49.589228207113941</v>
          </cell>
          <cell r="M932">
            <v>46.196846682574026</v>
          </cell>
          <cell r="N932">
            <v>45.311849619689404</v>
          </cell>
          <cell r="O932">
            <v>38.378065779618744</v>
          </cell>
        </row>
        <row r="933">
          <cell r="A933" t="str">
            <v>RHES-SHDEM</v>
          </cell>
          <cell r="B933" t="str">
            <v>VAR_fin</v>
          </cell>
          <cell r="C933" t="str">
            <v>RHES-SHPLT</v>
          </cell>
          <cell r="D933">
            <v>1.2833228812090831</v>
          </cell>
          <cell r="E933">
            <v>1.4868094620232732</v>
          </cell>
          <cell r="F933">
            <v>1.4767748127404066</v>
          </cell>
          <cell r="G933">
            <v>1.485408185626603</v>
          </cell>
          <cell r="H933">
            <v>1.4787181965558909</v>
          </cell>
          <cell r="I933">
            <v>1.4843163470961231</v>
          </cell>
          <cell r="J933">
            <v>1.4851187656132487</v>
          </cell>
          <cell r="K933">
            <v>1.4843926636029345</v>
          </cell>
          <cell r="L933">
            <v>1.4855671819331735</v>
          </cell>
          <cell r="M933">
            <v>1.4846181774964207</v>
          </cell>
          <cell r="N933">
            <v>1.4850921341041283</v>
          </cell>
          <cell r="O933">
            <v>1.4822253114105186</v>
          </cell>
        </row>
        <row r="934">
          <cell r="A934" t="str">
            <v>RHES-SHDEM</v>
          </cell>
          <cell r="B934" t="str">
            <v>VAR_fin</v>
          </cell>
          <cell r="C934" t="str">
            <v>RHES-SHLTHC-NGA</v>
          </cell>
          <cell r="D934">
            <v>6.1111421641272146E-2</v>
          </cell>
          <cell r="E934">
            <v>1.6360879700953008E-3</v>
          </cell>
          <cell r="F934">
            <v>2.3399455122183329E-2</v>
          </cell>
          <cell r="G934">
            <v>1.6726268070101628E-2</v>
          </cell>
          <cell r="H934">
            <v>3.3944328529050709E-2</v>
          </cell>
          <cell r="I934">
            <v>3.6096775160211668E-2</v>
          </cell>
          <cell r="J934">
            <v>3.2617447938583378E-2</v>
          </cell>
          <cell r="K934">
            <v>3.1699768833187709E-2</v>
          </cell>
          <cell r="L934">
            <v>2.9884997825135408E-2</v>
          </cell>
          <cell r="M934">
            <v>2.7728970662689017E-2</v>
          </cell>
          <cell r="N934">
            <v>0.23258273449568212</v>
          </cell>
          <cell r="O934">
            <v>0.2577245252246923</v>
          </cell>
        </row>
        <row r="935">
          <cell r="A935" t="str">
            <v>RHES-SHDEM</v>
          </cell>
          <cell r="B935" t="str">
            <v>VAR_fin</v>
          </cell>
          <cell r="C935" t="str">
            <v>RHES-SHSOL</v>
          </cell>
          <cell r="D935">
            <v>0.36942665937519853</v>
          </cell>
          <cell r="E935">
            <v>0.43548085424826993</v>
          </cell>
          <cell r="F935">
            <v>0.43607454274996205</v>
          </cell>
          <cell r="G935">
            <v>0.43387355990053472</v>
          </cell>
          <cell r="H935">
            <v>0.418881479741394</v>
          </cell>
          <cell r="I935">
            <v>0.37973343530581655</v>
          </cell>
          <cell r="J935">
            <v>0.3818414425719614</v>
          </cell>
          <cell r="K935">
            <v>0.36289978556135521</v>
          </cell>
          <cell r="L935">
            <v>0.31503100933264161</v>
          </cell>
          <cell r="M935">
            <v>0.31085456685035434</v>
          </cell>
          <cell r="N935">
            <v>0.30958335137310272</v>
          </cell>
          <cell r="O935">
            <v>0.2605103393898261</v>
          </cell>
        </row>
        <row r="936">
          <cell r="A936" t="str">
            <v>RHES-SHDEM</v>
          </cell>
          <cell r="B936" t="str">
            <v>VAR_fin</v>
          </cell>
          <cell r="C936" t="str">
            <v>RHES-SHLTHC-WOD</v>
          </cell>
          <cell r="D936">
            <v>7.5594050966486647E-3</v>
          </cell>
          <cell r="E936">
            <v>2.8117109358327009E-5</v>
          </cell>
          <cell r="G936">
            <v>2.7444936928139787E-3</v>
          </cell>
          <cell r="H936">
            <v>1.1243438353545698E-2</v>
          </cell>
          <cell r="I936">
            <v>6.6680393396333732E-3</v>
          </cell>
          <cell r="J936">
            <v>5.041994173408758E-3</v>
          </cell>
          <cell r="K936">
            <v>7.992470408965429E-3</v>
          </cell>
          <cell r="L936">
            <v>6.4359917531176198E-3</v>
          </cell>
          <cell r="M936">
            <v>7.7976434461479839E-3</v>
          </cell>
          <cell r="N936">
            <v>8.9513738968005595E-3</v>
          </cell>
          <cell r="O936">
            <v>1.8733312717468083E-2</v>
          </cell>
        </row>
        <row r="937">
          <cell r="A937" t="str">
            <v>RHES-SHDEM</v>
          </cell>
          <cell r="B937" t="str">
            <v>VAR_fin</v>
          </cell>
          <cell r="C937" t="str">
            <v>RHES-SHNGA</v>
          </cell>
          <cell r="D937">
            <v>17.528238593081582</v>
          </cell>
          <cell r="E937">
            <v>20.41261945713137</v>
          </cell>
          <cell r="F937">
            <v>18.268510131413812</v>
          </cell>
          <cell r="G937">
            <v>19.869858461374161</v>
          </cell>
          <cell r="H937">
            <v>20.39068808491691</v>
          </cell>
          <cell r="I937">
            <v>19.055300204370454</v>
          </cell>
          <cell r="J937">
            <v>18.529279812264779</v>
          </cell>
          <cell r="K937">
            <v>17.99798966821492</v>
          </cell>
          <cell r="L937">
            <v>16.792279473306436</v>
          </cell>
          <cell r="M937">
            <v>15.553142955047592</v>
          </cell>
          <cell r="N937">
            <v>15.232261676196899</v>
          </cell>
          <cell r="O937">
            <v>12.683582676829404</v>
          </cell>
        </row>
        <row r="938">
          <cell r="A938" t="str">
            <v>RHES-SHDEM</v>
          </cell>
          <cell r="B938" t="str">
            <v>VAR_fin</v>
          </cell>
          <cell r="C938" t="str">
            <v>RHES-SHNGAH</v>
          </cell>
          <cell r="D938">
            <v>8.0881698985531374E-3</v>
          </cell>
          <cell r="E938">
            <v>2.9804394547709768E-5</v>
          </cell>
          <cell r="F938">
            <v>1.4018612409914939E-2</v>
          </cell>
          <cell r="G938">
            <v>3.7897138568764844E-3</v>
          </cell>
          <cell r="H938">
            <v>3.8290730893251017E-2</v>
          </cell>
          <cell r="I938">
            <v>4.1770985853345044E-2</v>
          </cell>
          <cell r="J938">
            <v>3.9133519114728642E-2</v>
          </cell>
          <cell r="K938">
            <v>1.5320198313417825</v>
          </cell>
          <cell r="L938">
            <v>1.533463493424716</v>
          </cell>
          <cell r="M938">
            <v>1.5322088627740462</v>
          </cell>
          <cell r="N938">
            <v>5.2623760339733296</v>
          </cell>
          <cell r="O938">
            <v>5.2581963327699448</v>
          </cell>
        </row>
        <row r="939">
          <cell r="A939" t="str">
            <v>RHES-SHDEM</v>
          </cell>
          <cell r="B939" t="str">
            <v>VAR_fin</v>
          </cell>
          <cell r="C939" t="str">
            <v>RHES-SHCOA</v>
          </cell>
          <cell r="D939">
            <v>9.7402097099910157E-2</v>
          </cell>
          <cell r="E939">
            <v>7.1955709505760093E-2</v>
          </cell>
          <cell r="F939">
            <v>1.3015664629513838E-2</v>
          </cell>
          <cell r="G939">
            <v>3.1622479528196331E-3</v>
          </cell>
          <cell r="H939">
            <v>1.0025179401931516E-2</v>
          </cell>
          <cell r="I939">
            <v>5.7302247113206724E-4</v>
          </cell>
          <cell r="J939">
            <v>7.8726745697183615E-4</v>
          </cell>
          <cell r="K939">
            <v>1.6454422989055544E-3</v>
          </cell>
          <cell r="L939">
            <v>3.8803153148379117E-4</v>
          </cell>
          <cell r="M939">
            <v>1.0412770967529901E-3</v>
          </cell>
          <cell r="N939">
            <v>4.6106903884325634E-4</v>
          </cell>
          <cell r="O939">
            <v>3.5038467216200182E-3</v>
          </cell>
        </row>
        <row r="940">
          <cell r="A940" t="str">
            <v>RHES-SHDEM</v>
          </cell>
          <cell r="B940" t="str">
            <v>VAR_fin</v>
          </cell>
          <cell r="C940" t="str">
            <v>RHES-SHLFO</v>
          </cell>
          <cell r="D940">
            <v>21.624908215165092</v>
          </cell>
          <cell r="E940">
            <v>19.946108011728221</v>
          </cell>
          <cell r="F940">
            <v>20.573304300507875</v>
          </cell>
          <cell r="G940">
            <v>19.353142060766682</v>
          </cell>
          <cell r="H940">
            <v>15.981823518082106</v>
          </cell>
          <cell r="I940">
            <v>15.635658111877065</v>
          </cell>
          <cell r="J940">
            <v>15.175121585338712</v>
          </cell>
          <cell r="K940">
            <v>11.827121373420015</v>
          </cell>
          <cell r="L940">
            <v>10.603721388489966</v>
          </cell>
          <cell r="M940">
            <v>8.9572101606512291</v>
          </cell>
          <cell r="N940">
            <v>4.5775994242280245</v>
          </cell>
          <cell r="O940">
            <v>1.1968819911659005</v>
          </cell>
        </row>
        <row r="941">
          <cell r="A941" t="str">
            <v>RHES-SHDEM</v>
          </cell>
          <cell r="B941" t="str">
            <v>VAR_fin</v>
          </cell>
          <cell r="C941" t="str">
            <v>RHES-SHCON</v>
          </cell>
          <cell r="D941">
            <v>1.4645443346043499</v>
          </cell>
          <cell r="E941">
            <v>3.5471968974672352</v>
          </cell>
          <cell r="F941">
            <v>3.5467047189542642</v>
          </cell>
          <cell r="G941">
            <v>3.5470741907552883</v>
          </cell>
          <cell r="H941">
            <v>3.5471008069322831</v>
          </cell>
          <cell r="I941">
            <v>3.5472152289587955</v>
          </cell>
          <cell r="J941">
            <v>3.5469378782060441</v>
          </cell>
          <cell r="K941">
            <v>3.5464904873889673</v>
          </cell>
          <cell r="L941">
            <v>3.5468980497904781</v>
          </cell>
          <cell r="M941">
            <v>3.5464542831408954</v>
          </cell>
          <cell r="N941">
            <v>3.5468537112899767</v>
          </cell>
          <cell r="O941">
            <v>3.5479323863299523</v>
          </cell>
        </row>
        <row r="942">
          <cell r="A942" t="str">
            <v>RHES-SHDEM</v>
          </cell>
          <cell r="B942" t="str">
            <v>VAR_fin</v>
          </cell>
          <cell r="C942" t="str">
            <v>RHES-SHWOD</v>
          </cell>
          <cell r="D942">
            <v>4.3575426102779602</v>
          </cell>
          <cell r="E942">
            <v>4.38682335782471</v>
          </cell>
          <cell r="F942">
            <v>4.1880736976964954</v>
          </cell>
          <cell r="G942">
            <v>3.9424672813225166</v>
          </cell>
          <cell r="H942">
            <v>3.6205915249400307</v>
          </cell>
          <cell r="I942">
            <v>3.251937347590677</v>
          </cell>
          <cell r="J942">
            <v>2.8202179014275437</v>
          </cell>
          <cell r="K942">
            <v>2.4226476450981744</v>
          </cell>
          <cell r="L942">
            <v>2.161696580796971</v>
          </cell>
          <cell r="M942">
            <v>1.8919205774592902</v>
          </cell>
          <cell r="N942">
            <v>1.8222103014333435</v>
          </cell>
          <cell r="O942">
            <v>1.2699570343105226</v>
          </cell>
        </row>
        <row r="943">
          <cell r="A943" t="str">
            <v>RHES-SHDEM</v>
          </cell>
          <cell r="B943" t="str">
            <v>VAR_fin</v>
          </cell>
          <cell r="C943" t="str">
            <v>RHES-SHLTHD</v>
          </cell>
          <cell r="D943">
            <v>1.8445758212341505</v>
          </cell>
          <cell r="E943">
            <v>3.503716246953362</v>
          </cell>
          <cell r="F943">
            <v>3.4925816850795823</v>
          </cell>
          <cell r="G943">
            <v>2.7213820046383734</v>
          </cell>
          <cell r="H943">
            <v>3.2662935826355883</v>
          </cell>
          <cell r="I943">
            <v>3.1077162996559862</v>
          </cell>
          <cell r="J943">
            <v>2.4275567445148689</v>
          </cell>
          <cell r="K943">
            <v>2.7463750672243488</v>
          </cell>
          <cell r="L943">
            <v>2.5634303212496876</v>
          </cell>
          <cell r="M943">
            <v>2.3732687568991451</v>
          </cell>
          <cell r="N943">
            <v>2.3245255437206689</v>
          </cell>
          <cell r="O943">
            <v>1.9349238143775369</v>
          </cell>
        </row>
        <row r="944">
          <cell r="A944" t="str">
            <v>RHES-SHDEM</v>
          </cell>
          <cell r="B944" t="str">
            <v>VAR_fin</v>
          </cell>
          <cell r="C944" t="str">
            <v>RHES-SHELCB</v>
          </cell>
          <cell r="D944">
            <v>4.2506670842282706</v>
          </cell>
          <cell r="E944">
            <v>3.7471449272415782</v>
          </cell>
          <cell r="F944">
            <v>4.1386121853521445</v>
          </cell>
          <cell r="G944">
            <v>2.8178068696641185</v>
          </cell>
          <cell r="H944">
            <v>3.2681508313568925</v>
          </cell>
          <cell r="I944">
            <v>2.5620907000938056</v>
          </cell>
          <cell r="J944">
            <v>1.3139065250897235</v>
          </cell>
          <cell r="K944">
            <v>0.66199532873681188</v>
          </cell>
          <cell r="L944">
            <v>0.27530255057751218</v>
          </cell>
          <cell r="M944">
            <v>0.2363642694061055</v>
          </cell>
          <cell r="N944">
            <v>0.23438016552378388</v>
          </cell>
          <cell r="O944">
            <v>0.19345890753042791</v>
          </cell>
        </row>
        <row r="945">
          <cell r="A945" t="str">
            <v>RHES-SHDEM</v>
          </cell>
          <cell r="B945" t="str">
            <v>VAR_fin</v>
          </cell>
          <cell r="C945" t="str">
            <v>RHES-SHELCH</v>
          </cell>
          <cell r="D945">
            <v>9.1202045012743813</v>
          </cell>
          <cell r="E945">
            <v>10.275825402291446</v>
          </cell>
          <cell r="F945">
            <v>10.263988169074191</v>
          </cell>
          <cell r="G945">
            <v>10.273886519076299</v>
          </cell>
          <cell r="H945">
            <v>10.265604425956079</v>
          </cell>
          <cell r="I945">
            <v>10.272260361156738</v>
          </cell>
          <cell r="J945">
            <v>10.273401415543976</v>
          </cell>
          <cell r="K945">
            <v>10.272260231424974</v>
          </cell>
          <cell r="L945">
            <v>10.273780791181228</v>
          </cell>
          <cell r="M945">
            <v>10.272344686062098</v>
          </cell>
          <cell r="N945">
            <v>10.272826022615313</v>
          </cell>
          <cell r="O945">
            <v>10.267862634929497</v>
          </cell>
        </row>
        <row r="946">
          <cell r="A946" t="str">
            <v>RHES-SHDEM</v>
          </cell>
          <cell r="B946" t="str">
            <v>VAR_fin</v>
          </cell>
          <cell r="C946" t="str">
            <v>RHES-SHNST</v>
          </cell>
          <cell r="D946">
            <v>7.2540336588572943E-3</v>
          </cell>
          <cell r="E946">
            <v>3.4575234709098145E-5</v>
          </cell>
          <cell r="F946">
            <v>6.5116887399619041E-3</v>
          </cell>
          <cell r="G946">
            <v>1.2594178013699002E-3</v>
          </cell>
          <cell r="H946">
            <v>5.0640169547696281E-3</v>
          </cell>
          <cell r="I946">
            <v>1.885201913214695E-3</v>
          </cell>
          <cell r="J946">
            <v>1.3657732921645933E-3</v>
          </cell>
          <cell r="K946">
            <v>1.428606486658384E-3</v>
          </cell>
          <cell r="L946">
            <v>1.3665403714914772E-3</v>
          </cell>
          <cell r="M946">
            <v>1.9100971300173007E-3</v>
          </cell>
          <cell r="N946">
            <v>2.1647909657548331E-3</v>
          </cell>
          <cell r="O946">
            <v>2.5928768268751183E-3</v>
          </cell>
        </row>
        <row r="947">
          <cell r="A947" t="str">
            <v>D-RHEM_LTH_CHPNGA</v>
          </cell>
          <cell r="B947" t="str">
            <v>VAR_fout</v>
          </cell>
          <cell r="C947" t="str">
            <v>RHSA_LTH</v>
          </cell>
          <cell r="D947">
            <v>3.7926903567887853E-4</v>
          </cell>
          <cell r="E947">
            <v>1.7322788086877101E-2</v>
          </cell>
          <cell r="F947">
            <v>1.4392520421877199E-3</v>
          </cell>
          <cell r="G947">
            <v>1.7321738212128304E-3</v>
          </cell>
          <cell r="H947">
            <v>5.7494964318417626E-3</v>
          </cell>
          <cell r="I947">
            <v>1.3013647719872243E-3</v>
          </cell>
          <cell r="J947">
            <v>1.0484602881938613E-2</v>
          </cell>
          <cell r="K947">
            <v>1.7266631667820671E-3</v>
          </cell>
          <cell r="L947">
            <v>1.5473482876008174E-2</v>
          </cell>
          <cell r="M947">
            <v>3.899851016311473E-2</v>
          </cell>
          <cell r="N947">
            <v>2.0219590434334769E-2</v>
          </cell>
          <cell r="O947">
            <v>9.3746873946881411E-3</v>
          </cell>
        </row>
        <row r="948">
          <cell r="A948" t="str">
            <v>D-RHEM_LTH_CHPNGA</v>
          </cell>
          <cell r="B948" t="str">
            <v>VAR_fout</v>
          </cell>
          <cell r="C948" t="str">
            <v>RHEM_LTH_CHPNGA_ON</v>
          </cell>
          <cell r="D948">
            <v>4.6541738917294913E-2</v>
          </cell>
          <cell r="E948">
            <v>1.6635805662272456E-2</v>
          </cell>
          <cell r="F948">
            <v>0.13440430678867052</v>
          </cell>
          <cell r="G948">
            <v>0.50304872099409004</v>
          </cell>
          <cell r="H948">
            <v>0.51090985177444748</v>
          </cell>
          <cell r="I948">
            <v>0.65878580223566963</v>
          </cell>
          <cell r="J948">
            <v>0.53169713270026064</v>
          </cell>
          <cell r="K948">
            <v>0.58781665676158545</v>
          </cell>
          <cell r="L948">
            <v>0.55358427103933672</v>
          </cell>
          <cell r="M948">
            <v>0.50851204525703497</v>
          </cell>
          <cell r="N948">
            <v>0.59970163083151928</v>
          </cell>
          <cell r="O948">
            <v>0.95249178506633403</v>
          </cell>
        </row>
        <row r="949">
          <cell r="A949" t="str">
            <v>D-RHEM_LTH_CHPNGA</v>
          </cell>
          <cell r="B949" t="str">
            <v>VAR_fout</v>
          </cell>
          <cell r="C949" t="str">
            <v>LTH</v>
          </cell>
          <cell r="E949">
            <v>4.7482942434090571E-6</v>
          </cell>
          <cell r="F949">
            <v>4.2213065285760729E-5</v>
          </cell>
          <cell r="G949">
            <v>3.2298581729536352E-4</v>
          </cell>
          <cell r="H949">
            <v>5.6159083540362708E-4</v>
          </cell>
          <cell r="I949">
            <v>1.3169122811581783E-3</v>
          </cell>
          <cell r="J949">
            <v>1.438489126492393E-3</v>
          </cell>
          <cell r="K949">
            <v>1.6137894488155056E-3</v>
          </cell>
          <cell r="L949">
            <v>5.9470153168257492E-4</v>
          </cell>
          <cell r="M949">
            <v>2.030404622835776E-3</v>
          </cell>
          <cell r="N949">
            <v>1.1524776887703893E-3</v>
          </cell>
          <cell r="O949">
            <v>2.2395806685594146E-3</v>
          </cell>
        </row>
        <row r="950">
          <cell r="A950" t="str">
            <v>D-RHEM_LTH_CHPNGA</v>
          </cell>
          <cell r="B950" t="str">
            <v>VAR_fin</v>
          </cell>
          <cell r="C950" t="str">
            <v>RHEM_LTH_CHPNGA</v>
          </cell>
          <cell r="D950">
            <v>4.6921007952973805E-2</v>
          </cell>
          <cell r="E950">
            <v>3.3963930658766156E-2</v>
          </cell>
          <cell r="F950">
            <v>0.13588577189614409</v>
          </cell>
          <cell r="G950">
            <v>0.50510388063259815</v>
          </cell>
          <cell r="H950">
            <v>0.51722093904169208</v>
          </cell>
          <cell r="I950">
            <v>0.66140407928881439</v>
          </cell>
          <cell r="J950">
            <v>0.5436202247086922</v>
          </cell>
          <cell r="K950">
            <v>0.59115710937718269</v>
          </cell>
          <cell r="L950">
            <v>0.56965245544702714</v>
          </cell>
          <cell r="M950">
            <v>0.54954096004298547</v>
          </cell>
          <cell r="N950">
            <v>0.62107369895462494</v>
          </cell>
          <cell r="O950">
            <v>0.96410605312958164</v>
          </cell>
        </row>
        <row r="951">
          <cell r="A951" t="str">
            <v>RHEM-SHLTHCHPNGA</v>
          </cell>
          <cell r="B951" t="str">
            <v>VAR_fout</v>
          </cell>
          <cell r="C951" t="str">
            <v>RHEM-SHLTHC-NGA</v>
          </cell>
          <cell r="D951">
            <v>4.3914036016870564E-2</v>
          </cell>
          <cell r="E951">
            <v>1.129752376015403E-3</v>
          </cell>
          <cell r="F951">
            <v>0.12855538451118134</v>
          </cell>
          <cell r="G951">
            <v>0.49801823378414933</v>
          </cell>
          <cell r="H951">
            <v>0.5014657454249426</v>
          </cell>
          <cell r="I951">
            <v>0.52194902006448485</v>
          </cell>
          <cell r="J951">
            <v>0.5225673932225986</v>
          </cell>
          <cell r="K951">
            <v>0.51024476693910259</v>
          </cell>
          <cell r="L951">
            <v>0.50684170566026332</v>
          </cell>
          <cell r="M951">
            <v>0.5034269248044646</v>
          </cell>
          <cell r="N951">
            <v>0.57355876225390678</v>
          </cell>
          <cell r="O951">
            <v>0.94118325387208002</v>
          </cell>
        </row>
        <row r="952">
          <cell r="A952" t="str">
            <v>RHEM-SHLTHCHPNGA</v>
          </cell>
          <cell r="B952" t="str">
            <v>VAR_fin</v>
          </cell>
          <cell r="C952" t="str">
            <v>RHEM_LTH_CHPNGA_ON</v>
          </cell>
          <cell r="D952">
            <v>4.4357612138253115E-2</v>
          </cell>
          <cell r="E952">
            <v>1.1411640161771749E-3</v>
          </cell>
          <cell r="F952">
            <v>0.12985392374866814</v>
          </cell>
          <cell r="G952">
            <v>0.50304872099409004</v>
          </cell>
          <cell r="H952">
            <v>0.50653105598479098</v>
          </cell>
          <cell r="I952">
            <v>0.52722123238836838</v>
          </cell>
          <cell r="J952">
            <v>0.52784585173999865</v>
          </cell>
          <cell r="K952">
            <v>0.51539875448394201</v>
          </cell>
          <cell r="L952">
            <v>0.51196131884875073</v>
          </cell>
          <cell r="M952">
            <v>0.50851204525703497</v>
          </cell>
          <cell r="N952">
            <v>0.57935228510495618</v>
          </cell>
          <cell r="O952">
            <v>0.95069015542634361</v>
          </cell>
        </row>
        <row r="953">
          <cell r="A953" t="str">
            <v>RHEM-SHLTHCHPNGA</v>
          </cell>
          <cell r="B953" t="str">
            <v>VAR_fin</v>
          </cell>
          <cell r="C953" t="str">
            <v>RHEMLTHCHPC</v>
          </cell>
          <cell r="D953">
            <v>4.3914036016870564E-2</v>
          </cell>
          <cell r="E953">
            <v>1.129752376015403E-3</v>
          </cell>
          <cell r="F953">
            <v>0.12855538451118134</v>
          </cell>
          <cell r="G953">
            <v>0.49801823378414933</v>
          </cell>
          <cell r="H953">
            <v>0.5014657454249426</v>
          </cell>
          <cell r="I953">
            <v>0.52194902006448485</v>
          </cell>
          <cell r="J953">
            <v>0.5225673932225986</v>
          </cell>
          <cell r="K953">
            <v>0.51024476693910259</v>
          </cell>
          <cell r="L953">
            <v>0.50684170566026332</v>
          </cell>
          <cell r="M953">
            <v>0.5034269248044646</v>
          </cell>
          <cell r="N953">
            <v>0.57355876225390678</v>
          </cell>
          <cell r="O953">
            <v>0.94118325387208002</v>
          </cell>
        </row>
        <row r="954">
          <cell r="A954" t="str">
            <v>RHEM-SHLTHCHPNGA</v>
          </cell>
          <cell r="B954" t="str">
            <v>VAR_ncap</v>
          </cell>
          <cell r="C954" t="str">
            <v>-</v>
          </cell>
          <cell r="D954">
            <v>4.1270440610114598E-7</v>
          </cell>
          <cell r="E954">
            <v>8.8622038986035299E-5</v>
          </cell>
          <cell r="F954">
            <v>1.01671176791633E-2</v>
          </cell>
          <cell r="G954">
            <v>3.1172207958936899E-2</v>
          </cell>
          <cell r="H954">
            <v>1.98553619561543E-2</v>
          </cell>
          <cell r="I954">
            <v>3.0476232008989999E-2</v>
          </cell>
          <cell r="J954">
            <v>1.90650434136834E-2</v>
          </cell>
          <cell r="K954">
            <v>2.5096127506374799E-2</v>
          </cell>
          <cell r="L954">
            <v>2.2773469298770201E-2</v>
          </cell>
          <cell r="M954">
            <v>2.2712975734810601E-2</v>
          </cell>
          <cell r="N954">
            <v>2.8598983746640501E-2</v>
          </cell>
          <cell r="O954">
            <v>4.7863852983446198E-2</v>
          </cell>
        </row>
        <row r="955">
          <cell r="A955" t="str">
            <v>RHEM-SHLTHCHPNGA</v>
          </cell>
          <cell r="B955" t="str">
            <v>VAR_cap</v>
          </cell>
          <cell r="C955" t="str">
            <v>-</v>
          </cell>
          <cell r="D955">
            <v>6.7986137029548309E-3</v>
          </cell>
          <cell r="E955">
            <v>1.3832340282073606E-4</v>
          </cell>
          <cell r="F955">
            <v>1.0264556539361199E-2</v>
          </cell>
          <cell r="G955">
            <v>3.8288440350169081E-2</v>
          </cell>
          <cell r="H955">
            <v>3.9481853431382587E-2</v>
          </cell>
          <cell r="I955">
            <v>4.9977849690493001E-2</v>
          </cell>
          <cell r="J955">
            <v>4.1000800379708706E-2</v>
          </cell>
          <cell r="K955">
            <v>4.4683299906834201E-2</v>
          </cell>
          <cell r="L955">
            <v>4.2864607538184905E-2</v>
          </cell>
          <cell r="M955">
            <v>4.1672555142569401E-2</v>
          </cell>
          <cell r="N955">
            <v>4.6897244296412302E-2</v>
          </cell>
          <cell r="O955">
            <v>7.3188031317973801E-2</v>
          </cell>
        </row>
        <row r="956">
          <cell r="A956" t="str">
            <v>D-RHES_SOLELC</v>
          </cell>
          <cell r="B956" t="str">
            <v>VAR_fout</v>
          </cell>
          <cell r="C956" t="str">
            <v>RHES_ELC</v>
          </cell>
          <cell r="D956">
            <v>1.7425644022170399</v>
          </cell>
          <cell r="E956">
            <v>1.4315092662515381</v>
          </cell>
          <cell r="F956">
            <v>2.6014186086010271</v>
          </cell>
          <cell r="G956">
            <v>4.6709413892015492</v>
          </cell>
          <cell r="H956">
            <v>5.0301512795014052</v>
          </cell>
          <cell r="I956">
            <v>5.1326385478966774</v>
          </cell>
          <cell r="J956">
            <v>5.0304919313942378</v>
          </cell>
          <cell r="K956">
            <v>5.173540286550236</v>
          </cell>
          <cell r="L956">
            <v>5.6084663827247816</v>
          </cell>
          <cell r="M956">
            <v>6.249704422380387</v>
          </cell>
          <cell r="N956">
            <v>6.5132596506426825</v>
          </cell>
          <cell r="O956">
            <v>7.2307508880980746</v>
          </cell>
        </row>
        <row r="957">
          <cell r="A957" t="str">
            <v>D-RHES_SOLELC</v>
          </cell>
          <cell r="B957" t="str">
            <v>VAR_fout</v>
          </cell>
          <cell r="C957" t="str">
            <v>ELC5</v>
          </cell>
          <cell r="D957">
            <v>0.39237468651762319</v>
          </cell>
          <cell r="E957">
            <v>1.9591571565883699</v>
          </cell>
          <cell r="F957">
            <v>4.3634047375272376</v>
          </cell>
          <cell r="G957">
            <v>14.241519133825575</v>
          </cell>
          <cell r="H957">
            <v>14.846784808814306</v>
          </cell>
          <cell r="I957">
            <v>15.758255721339863</v>
          </cell>
          <cell r="J957">
            <v>16.926090510146373</v>
          </cell>
          <cell r="K957">
            <v>17.902101935525597</v>
          </cell>
          <cell r="L957">
            <v>18.644841613461594</v>
          </cell>
          <cell r="M957">
            <v>19.238562900276595</v>
          </cell>
          <cell r="N957">
            <v>20.274968493003872</v>
          </cell>
          <cell r="O957">
            <v>20.916464296017921</v>
          </cell>
        </row>
        <row r="958">
          <cell r="A958" t="str">
            <v>D-RHES_SOLELC</v>
          </cell>
          <cell r="B958" t="str">
            <v>VAR_fin</v>
          </cell>
          <cell r="C958" t="str">
            <v>RHES_SOL_ELC</v>
          </cell>
          <cell r="D958">
            <v>2.1349390887346629</v>
          </cell>
          <cell r="E958">
            <v>3.3906652866556533</v>
          </cell>
          <cell r="F958">
            <v>6.9648233461282647</v>
          </cell>
          <cell r="G958">
            <v>18.912460523027125</v>
          </cell>
          <cell r="H958">
            <v>19.876936088315702</v>
          </cell>
          <cell r="I958">
            <v>20.890894269236554</v>
          </cell>
          <cell r="J958">
            <v>21.956582441540604</v>
          </cell>
          <cell r="K958">
            <v>23.075642222075832</v>
          </cell>
          <cell r="L958">
            <v>24.253307996186386</v>
          </cell>
          <cell r="M958">
            <v>25.488267322656991</v>
          </cell>
          <cell r="N958">
            <v>26.788228143646521</v>
          </cell>
          <cell r="O958">
            <v>28.147215184115979</v>
          </cell>
        </row>
        <row r="959">
          <cell r="A959" t="str">
            <v>D-DH2</v>
          </cell>
          <cell r="B959" t="str">
            <v>VAR_fout</v>
          </cell>
          <cell r="C959" t="str">
            <v>H2</v>
          </cell>
          <cell r="G959">
            <v>3.8819966692852193E-5</v>
          </cell>
          <cell r="H959">
            <v>7.2266128220542481E-4</v>
          </cell>
          <cell r="I959">
            <v>1.7550853518927608E-3</v>
          </cell>
          <cell r="J959">
            <v>2.1429263643471638E-3</v>
          </cell>
          <cell r="K959">
            <v>2.217282884327773E-3</v>
          </cell>
          <cell r="L959">
            <v>2.2138733698930367E-3</v>
          </cell>
          <cell r="M959">
            <v>2.2010694829463049E-3</v>
          </cell>
          <cell r="N959">
            <v>1.537382625244258E-3</v>
          </cell>
          <cell r="O959">
            <v>2.7917491335156248E-3</v>
          </cell>
        </row>
        <row r="960">
          <cell r="A960" t="str">
            <v>D-DH2</v>
          </cell>
          <cell r="B960" t="str">
            <v>VAR_fin</v>
          </cell>
          <cell r="C960" t="str">
            <v>H2_E</v>
          </cell>
          <cell r="G960">
            <v>3.9212087568537528E-5</v>
          </cell>
          <cell r="H960">
            <v>7.2996089111659087E-4</v>
          </cell>
          <cell r="I960">
            <v>1.772813486760363E-3</v>
          </cell>
          <cell r="J960">
            <v>2.1645720851991529E-3</v>
          </cell>
          <cell r="K960">
            <v>2.2396796811391651E-3</v>
          </cell>
          <cell r="L960">
            <v>2.2362357271646831E-3</v>
          </cell>
          <cell r="M960">
            <v>2.2233025080265717E-3</v>
          </cell>
          <cell r="N960">
            <v>1.552911742670968E-3</v>
          </cell>
          <cell r="O960">
            <v>2.8199486197127504E-3</v>
          </cell>
        </row>
        <row r="961">
          <cell r="A961" t="str">
            <v>D-DH2</v>
          </cell>
          <cell r="B961" t="str">
            <v>VAR_ncap</v>
          </cell>
          <cell r="C961" t="str">
            <v>-</v>
          </cell>
          <cell r="G961">
            <v>5.3165309378082699E-5</v>
          </cell>
          <cell r="H961">
            <v>1.17588326982027E-4</v>
          </cell>
          <cell r="I961">
            <v>3.2273462265039498E-4</v>
          </cell>
          <cell r="J961">
            <v>4.7666101808948398E-5</v>
          </cell>
          <cell r="K961">
            <v>2.1659313145244399E-4</v>
          </cell>
          <cell r="L961">
            <v>1.23341769954333E-5</v>
          </cell>
          <cell r="M961">
            <v>1.5374724316173701E-4</v>
          </cell>
          <cell r="N961">
            <v>2.70129871228662E-5</v>
          </cell>
          <cell r="O961">
            <v>7.7246592765501895E-4</v>
          </cell>
        </row>
        <row r="962">
          <cell r="A962" t="str">
            <v>D-DH2</v>
          </cell>
          <cell r="B962" t="str">
            <v>VAR_cap</v>
          </cell>
          <cell r="C962" t="str">
            <v>-</v>
          </cell>
          <cell r="G962">
            <v>5.3165309378082699E-5</v>
          </cell>
          <cell r="H962">
            <v>1.7075363636011E-4</v>
          </cell>
          <cell r="I962">
            <v>4.9348825901050504E-4</v>
          </cell>
          <cell r="J962">
            <v>5.4115436081945403E-4</v>
          </cell>
          <cell r="K962">
            <v>7.5774749227189796E-4</v>
          </cell>
          <cell r="L962">
            <v>7.7008166926733105E-4</v>
          </cell>
          <cell r="M962">
            <v>9.2382891242906798E-4</v>
          </cell>
          <cell r="N962">
            <v>9.3398776862769605E-4</v>
          </cell>
          <cell r="O962">
            <v>1.67014251782887E-3</v>
          </cell>
        </row>
        <row r="963">
          <cell r="A963" t="str">
            <v>ITOT-SWHHFOBR</v>
          </cell>
          <cell r="B963" t="str">
            <v>VAR_fout</v>
          </cell>
          <cell r="C963" t="str">
            <v>ITOT-SWH</v>
          </cell>
          <cell r="D963">
            <v>1.8458221690497658</v>
          </cell>
          <cell r="E963">
            <v>1.5183951090419299</v>
          </cell>
          <cell r="F963">
            <v>3.5876187191758182E-3</v>
          </cell>
          <cell r="G963">
            <v>1.0474846443064624E-3</v>
          </cell>
          <cell r="H963">
            <v>1.5668230272080795E-3</v>
          </cell>
          <cell r="I963">
            <v>1.4759709064499579E-3</v>
          </cell>
          <cell r="J963">
            <v>1.6545059093420211E-3</v>
          </cell>
        </row>
        <row r="964">
          <cell r="A964" t="str">
            <v>ITOT-SWHHFOBR</v>
          </cell>
          <cell r="B964" t="str">
            <v>VAR_fout</v>
          </cell>
          <cell r="C964" t="str">
            <v>CO2_I</v>
          </cell>
          <cell r="D964">
            <v>210.21010466530899</v>
          </cell>
          <cell r="E964">
            <v>172.176457398172</v>
          </cell>
          <cell r="F964">
            <v>0.40420176150202197</v>
          </cell>
          <cell r="G964">
            <v>0.11676629404501999</v>
          </cell>
          <cell r="H964">
            <v>0.172828898694633</v>
          </cell>
          <cell r="I964">
            <v>0.16111963111344599</v>
          </cell>
          <cell r="J964">
            <v>0.178755702912336</v>
          </cell>
        </row>
        <row r="965">
          <cell r="A965" t="str">
            <v>ITOT-SWHHFOBR</v>
          </cell>
          <cell r="B965" t="str">
            <v>VAR_fin</v>
          </cell>
          <cell r="C965" t="str">
            <v>IHFO</v>
          </cell>
          <cell r="D965">
            <v>2.730001359289727</v>
          </cell>
          <cell r="E965">
            <v>2.2360578882879474</v>
          </cell>
          <cell r="F965">
            <v>5.2493735260002884E-3</v>
          </cell>
          <cell r="G965">
            <v>1.5164453772080518E-3</v>
          </cell>
          <cell r="H965">
            <v>2.244531151878349E-3</v>
          </cell>
          <cell r="I965">
            <v>2.0924627417330602E-3</v>
          </cell>
          <cell r="J965">
            <v>2.3215026352251459E-3</v>
          </cell>
        </row>
        <row r="966">
          <cell r="A966" t="str">
            <v>ITOT-SWHHFOBR</v>
          </cell>
          <cell r="B966" t="str">
            <v>VAR_ncap</v>
          </cell>
          <cell r="C966" t="str">
            <v>-</v>
          </cell>
          <cell r="D966">
            <v>8.0502336064894201E-4</v>
          </cell>
          <cell r="E966">
            <v>3.5572862897853903E-5</v>
          </cell>
          <cell r="F966">
            <v>2.9438056459579299E-5</v>
          </cell>
          <cell r="G966">
            <v>2.4059782020764501E-5</v>
          </cell>
          <cell r="H966">
            <v>1.0614520965177099E-4</v>
          </cell>
          <cell r="I966">
            <v>4.5143135988416597E-5</v>
          </cell>
          <cell r="J966">
            <v>5.0519937441582302E-5</v>
          </cell>
          <cell r="K966">
            <v>2.06174142523643E-8</v>
          </cell>
          <cell r="L966">
            <v>2.0045517359393199E-8</v>
          </cell>
          <cell r="M966">
            <v>1.13140236345692E-8</v>
          </cell>
          <cell r="N966">
            <v>2.25951491449573E-8</v>
          </cell>
          <cell r="O966">
            <v>1.6824902691128399E-8</v>
          </cell>
        </row>
        <row r="967">
          <cell r="A967" t="str">
            <v>ITOT-SWHHFOBR</v>
          </cell>
          <cell r="B967" t="str">
            <v>VAR_cap</v>
          </cell>
          <cell r="C967" t="str">
            <v>-</v>
          </cell>
          <cell r="D967">
            <v>0.10152202336064894</v>
          </cell>
          <cell r="E967">
            <v>0.10144288891323631</v>
          </cell>
          <cell r="F967">
            <v>3.3925887849037273E-4</v>
          </cell>
          <cell r="G967">
            <v>9.9153791081149634E-5</v>
          </cell>
          <cell r="H967">
            <v>1.4796320222456097E-4</v>
          </cell>
          <cell r="I967">
            <v>1.3995358615869169E-4</v>
          </cell>
          <cell r="J967">
            <v>1.5628947338998221E-4</v>
          </cell>
          <cell r="K967">
            <v>1.9798345395503013E-8</v>
          </cell>
          <cell r="L967">
            <v>1.4967997160296453E-8</v>
          </cell>
          <cell r="M967">
            <v>1.0913346362227999E-8</v>
          </cell>
          <cell r="N967">
            <v>1.05512637951119E-8</v>
          </cell>
          <cell r="O967">
            <v>1.13907169961306E-8</v>
          </cell>
        </row>
        <row r="968">
          <cell r="A968" t="str">
            <v>RHSA-WHSTG-ELCHP</v>
          </cell>
          <cell r="B968" t="str">
            <v>VAR_fout</v>
          </cell>
          <cell r="C968" t="str">
            <v>RHSA-WHAELCH</v>
          </cell>
          <cell r="F968">
            <v>0.83368517902136674</v>
          </cell>
          <cell r="G968">
            <v>1.19679842199044</v>
          </cell>
          <cell r="H968">
            <v>1.2696774811355014</v>
          </cell>
          <cell r="I968">
            <v>1.5092971713139505</v>
          </cell>
          <cell r="J968">
            <v>1.448647449842474</v>
          </cell>
          <cell r="K968">
            <v>1.5553215140529466</v>
          </cell>
          <cell r="L968">
            <v>2.1115925826647386</v>
          </cell>
          <cell r="M968">
            <v>2.1061587935409927</v>
          </cell>
          <cell r="N968">
            <v>1.8504482355819474</v>
          </cell>
          <cell r="O968">
            <v>2.0816450832163942</v>
          </cell>
        </row>
        <row r="969">
          <cell r="A969" t="str">
            <v>RHSA-WHSTG-ELCHP</v>
          </cell>
          <cell r="B969" t="str">
            <v>VAR_fin</v>
          </cell>
          <cell r="C969" t="str">
            <v>RHSA-WHAELCH</v>
          </cell>
          <cell r="F969">
            <v>0.83371958541574953</v>
          </cell>
          <cell r="G969">
            <v>1.1968371784039764</v>
          </cell>
          <cell r="H969">
            <v>1.2697249947989619</v>
          </cell>
          <cell r="I969">
            <v>1.5093500562518232</v>
          </cell>
          <cell r="J969">
            <v>1.4487032716084514</v>
          </cell>
          <cell r="K969">
            <v>1.5553750674243929</v>
          </cell>
          <cell r="L969">
            <v>2.1116621052721523</v>
          </cell>
          <cell r="M969">
            <v>2.1062302091334013</v>
          </cell>
          <cell r="N969">
            <v>1.8505094708010759</v>
          </cell>
          <cell r="O969">
            <v>2.0817121848379849</v>
          </cell>
        </row>
        <row r="970">
          <cell r="A970" t="str">
            <v>RHSA-WHSTG-ELCHP</v>
          </cell>
          <cell r="B970" t="str">
            <v>VAR_ncap</v>
          </cell>
          <cell r="C970" t="str">
            <v>-</v>
          </cell>
          <cell r="D970">
            <v>6.9186263511363498E-3</v>
          </cell>
          <cell r="E970">
            <v>5.1008665031636098E-2</v>
          </cell>
          <cell r="F970">
            <v>2.1729527491209599E-2</v>
          </cell>
          <cell r="G970">
            <v>1.6906908101791001E-2</v>
          </cell>
          <cell r="H970">
            <v>5.8477141673821599E-2</v>
          </cell>
          <cell r="I970">
            <v>5.2031354130198403E-2</v>
          </cell>
          <cell r="J970">
            <v>2.3263180182611601E-2</v>
          </cell>
          <cell r="K970">
            <v>5.9853160353965901E-2</v>
          </cell>
          <cell r="L970">
            <v>7.9944112191513997E-2</v>
          </cell>
          <cell r="M970">
            <v>2.96263898553378E-2</v>
          </cell>
          <cell r="N970">
            <v>5.1751881060920601E-2</v>
          </cell>
          <cell r="O970">
            <v>8.5509224264761305E-2</v>
          </cell>
        </row>
        <row r="971">
          <cell r="A971" t="str">
            <v>RHSA-WHSTG-ELCHP</v>
          </cell>
          <cell r="B971" t="str">
            <v>VAR_cap</v>
          </cell>
          <cell r="C971" t="str">
            <v>-</v>
          </cell>
          <cell r="D971">
            <v>6.9198658805394381E-3</v>
          </cell>
          <cell r="E971">
            <v>5.7913623121412926E-2</v>
          </cell>
          <cell r="F971">
            <v>7.9621649813510734E-2</v>
          </cell>
          <cell r="G971">
            <v>9.6491660227730328E-2</v>
          </cell>
          <cell r="H971">
            <v>0.12486840296585795</v>
          </cell>
          <cell r="I971">
            <v>0.12862904100860589</v>
          </cell>
          <cell r="J971">
            <v>0.13367601848131822</v>
          </cell>
          <cell r="K971">
            <v>0.1348930293475567</v>
          </cell>
          <cell r="L971">
            <v>0.16759574624734452</v>
          </cell>
          <cell r="M971">
            <v>0.16900931065789937</v>
          </cell>
          <cell r="N971">
            <v>0.14601202942115621</v>
          </cell>
          <cell r="O971">
            <v>0.16645300482741746</v>
          </cell>
        </row>
        <row r="972">
          <cell r="A972" t="str">
            <v>ITOT-SWHSTG-ELCHP</v>
          </cell>
          <cell r="B972" t="str">
            <v>VAR_fout</v>
          </cell>
          <cell r="C972" t="str">
            <v>ITOT-SWHAELCH</v>
          </cell>
          <cell r="F972">
            <v>6.2913046581023115E-3</v>
          </cell>
          <cell r="G972">
            <v>8.559563901205592E-3</v>
          </cell>
          <cell r="H972">
            <v>4.1767097050131093E-3</v>
          </cell>
          <cell r="I972">
            <v>4.58205023011972E-3</v>
          </cell>
          <cell r="J972">
            <v>6.9696222286909316E-3</v>
          </cell>
          <cell r="K972">
            <v>5.2776885479398364E-2</v>
          </cell>
          <cell r="L972">
            <v>0.16698964975652136</v>
          </cell>
          <cell r="M972">
            <v>0.25230897470264047</v>
          </cell>
          <cell r="N972">
            <v>0.35189641123822574</v>
          </cell>
          <cell r="O972">
            <v>0.54776695434655831</v>
          </cell>
        </row>
        <row r="973">
          <cell r="A973" t="str">
            <v>ITOT-SWHSTG-ELCHP</v>
          </cell>
          <cell r="B973" t="str">
            <v>VAR_fin</v>
          </cell>
          <cell r="C973" t="str">
            <v>ITOT-SWHAELCH</v>
          </cell>
          <cell r="F973">
            <v>8.136225514178452E-3</v>
          </cell>
          <cell r="G973">
            <v>1.0725387009837335E-2</v>
          </cell>
          <cell r="H973">
            <v>5.0979503387286801E-3</v>
          </cell>
          <cell r="I973">
            <v>5.4269002544535061E-3</v>
          </cell>
          <cell r="J973">
            <v>8.0023346564091023E-3</v>
          </cell>
          <cell r="K973">
            <v>5.8681531186512197E-2</v>
          </cell>
          <cell r="L973">
            <v>0.1855836791804728</v>
          </cell>
          <cell r="M973">
            <v>0.28039219607341093</v>
          </cell>
          <cell r="N973">
            <v>0.39104418713975553</v>
          </cell>
          <cell r="O973">
            <v>0.60868280854323009</v>
          </cell>
        </row>
        <row r="974">
          <cell r="A974" t="str">
            <v>ITOT-SWHSTG-ELCHP</v>
          </cell>
          <cell r="B974" t="str">
            <v>VAR_ncap</v>
          </cell>
          <cell r="C974" t="str">
            <v>-</v>
          </cell>
          <cell r="D974">
            <v>1.4123920861152699E-2</v>
          </cell>
          <cell r="E974">
            <v>3.9839627853977197E-3</v>
          </cell>
          <cell r="F974">
            <v>2.74248879107848E-2</v>
          </cell>
          <cell r="G974">
            <v>2.8922854803121199E-2</v>
          </cell>
          <cell r="H974">
            <v>4.3147542325249699E-2</v>
          </cell>
          <cell r="I974">
            <v>4.2574384010683301E-2</v>
          </cell>
          <cell r="J974">
            <v>2.91631523491028E-2</v>
          </cell>
          <cell r="K974">
            <v>4.3149816642753601E-2</v>
          </cell>
          <cell r="L974">
            <v>4.0072993511390299E-2</v>
          </cell>
          <cell r="M974">
            <v>5.5090190005869899E-2</v>
          </cell>
          <cell r="N974">
            <v>4.8212506306263003E-2</v>
          </cell>
          <cell r="O974">
            <v>3.46478948904873E-2</v>
          </cell>
        </row>
        <row r="975">
          <cell r="A975" t="str">
            <v>ITOT-SWHSTG-ELCHP</v>
          </cell>
          <cell r="B975" t="str">
            <v>VAR_cap</v>
          </cell>
          <cell r="C975" t="str">
            <v>-</v>
          </cell>
          <cell r="D975">
            <v>1.4123920861152699E-2</v>
          </cell>
          <cell r="E975">
            <v>1.7974603093766389E-2</v>
          </cell>
          <cell r="F975">
            <v>4.5366528336387955E-2</v>
          </cell>
          <cell r="G975">
            <v>7.4248892017087939E-2</v>
          </cell>
          <cell r="H975">
            <v>0.10496126663197655</v>
          </cell>
          <cell r="I975">
            <v>0.1147507120094733</v>
          </cell>
          <cell r="J975">
            <v>0.11477299555764141</v>
          </cell>
          <cell r="K975">
            <v>0.11459335735747003</v>
          </cell>
          <cell r="L975">
            <v>0.1146185732554134</v>
          </cell>
          <cell r="M975">
            <v>0.13784940858907288</v>
          </cell>
          <cell r="N975">
            <v>0.13767484608467384</v>
          </cell>
          <cell r="O975">
            <v>0.13744550163966701</v>
          </cell>
        </row>
        <row r="976">
          <cell r="A976" t="str">
            <v>D-RHNS_LTH_CHPWOD</v>
          </cell>
          <cell r="B976" t="str">
            <v>VAR_fout</v>
          </cell>
          <cell r="C976" t="str">
            <v>RHNS_LTH_CHPWOD_ON</v>
          </cell>
          <cell r="G976">
            <v>2.6222043793327765E-3</v>
          </cell>
          <cell r="H976">
            <v>5.3366646755324846E-3</v>
          </cell>
          <cell r="I976">
            <v>5.9444319131006255E-3</v>
          </cell>
          <cell r="J976">
            <v>5.355165964367534E-3</v>
          </cell>
          <cell r="K976">
            <v>1.5513354901573476E-2</v>
          </cell>
          <cell r="L976">
            <v>1.4850126016348034E-2</v>
          </cell>
          <cell r="M976">
            <v>1.9721866752721959E-2</v>
          </cell>
          <cell r="N976">
            <v>8.9186545184920755E-3</v>
          </cell>
          <cell r="O976">
            <v>1.5216441873933352E-2</v>
          </cell>
        </row>
        <row r="977">
          <cell r="A977" t="str">
            <v>D-RHNS_LTH_CHPWOD</v>
          </cell>
          <cell r="B977" t="str">
            <v>VAR_fout</v>
          </cell>
          <cell r="C977" t="str">
            <v>RHSA_LTH</v>
          </cell>
          <cell r="G977">
            <v>1.910876915347689E-4</v>
          </cell>
          <cell r="H977">
            <v>5.8591519657690385E-4</v>
          </cell>
          <cell r="I977">
            <v>6.1183053636737787E-4</v>
          </cell>
          <cell r="J977">
            <v>8.8073286582905337E-5</v>
          </cell>
          <cell r="K977">
            <v>9.9177822958880258E-5</v>
          </cell>
          <cell r="L977">
            <v>9.914364235516355E-5</v>
          </cell>
          <cell r="M977">
            <v>1.4420481966226359E-4</v>
          </cell>
          <cell r="N977">
            <v>2.6728641707703327E-4</v>
          </cell>
          <cell r="O977">
            <v>1.556785111298748E-4</v>
          </cell>
        </row>
        <row r="978">
          <cell r="A978" t="str">
            <v>D-RHNS_LTH_CHPWOD</v>
          </cell>
          <cell r="B978" t="str">
            <v>VAR_fout</v>
          </cell>
          <cell r="C978" t="str">
            <v>LTH</v>
          </cell>
          <cell r="G978">
            <v>1.7619612803636249E-6</v>
          </cell>
          <cell r="H978">
            <v>6.2860752420839643E-6</v>
          </cell>
          <cell r="I978">
            <v>1.002145956693479E-5</v>
          </cell>
          <cell r="J978">
            <v>1.0406983355846594E-5</v>
          </cell>
          <cell r="K978">
            <v>3.0538235620125968E-5</v>
          </cell>
          <cell r="L978">
            <v>3.201373983737161E-5</v>
          </cell>
          <cell r="M978">
            <v>4.951577647908163E-5</v>
          </cell>
          <cell r="N978">
            <v>2.7474682111155806E-5</v>
          </cell>
          <cell r="O978">
            <v>4.9632468377939747E-5</v>
          </cell>
        </row>
        <row r="979">
          <cell r="A979" t="str">
            <v>D-RHNS_LTH_CHPWOD</v>
          </cell>
          <cell r="B979" t="str">
            <v>VAR_fin</v>
          </cell>
          <cell r="C979" t="str">
            <v>RHNS_LTH_CHPWOD</v>
          </cell>
          <cell r="G979">
            <v>2.8164140895573049E-3</v>
          </cell>
          <cell r="H979">
            <v>5.9294096427294357E-3</v>
          </cell>
          <cell r="I979">
            <v>6.5665221312356352E-3</v>
          </cell>
          <cell r="J979">
            <v>5.4536462343062865E-3</v>
          </cell>
          <cell r="K979">
            <v>1.5643070960152484E-2</v>
          </cell>
          <cell r="L979">
            <v>1.4981283398540556E-2</v>
          </cell>
          <cell r="M979">
            <v>1.9915587348863333E-2</v>
          </cell>
          <cell r="N979">
            <v>9.213415617680255E-3</v>
          </cell>
          <cell r="O979">
            <v>1.5421752853441171E-2</v>
          </cell>
        </row>
        <row r="980">
          <cell r="A980" t="str">
            <v>D-SBIO</v>
          </cell>
          <cell r="B980" t="str">
            <v>VAR_fout</v>
          </cell>
          <cell r="C980" t="str">
            <v>SBIO</v>
          </cell>
          <cell r="D980">
            <v>4.0476740927098973</v>
          </cell>
          <cell r="E980">
            <v>4.5836194273805333</v>
          </cell>
          <cell r="F980">
            <v>4.6639016604327246</v>
          </cell>
          <cell r="G980">
            <v>4.6544656646679332</v>
          </cell>
          <cell r="H980">
            <v>4.7679062737463118</v>
          </cell>
          <cell r="I980">
            <v>4.8655583997195189</v>
          </cell>
          <cell r="J980">
            <v>4.9374309326730472</v>
          </cell>
          <cell r="K980">
            <v>5.0597685658625347</v>
          </cell>
          <cell r="L980">
            <v>5.0601760253765002</v>
          </cell>
          <cell r="M980">
            <v>5.0609900190737873</v>
          </cell>
          <cell r="N980">
            <v>6.3932230992879875</v>
          </cell>
          <cell r="O980">
            <v>6.4247778417174599</v>
          </cell>
        </row>
        <row r="981">
          <cell r="A981" t="str">
            <v>D-SBIO</v>
          </cell>
          <cell r="B981" t="str">
            <v>VAR_fin</v>
          </cell>
          <cell r="C981" t="str">
            <v>BIO</v>
          </cell>
          <cell r="D981">
            <v>4.0476740927098973</v>
          </cell>
          <cell r="E981">
            <v>4.5836194273805333</v>
          </cell>
          <cell r="F981">
            <v>4.6639016604327246</v>
          </cell>
          <cell r="G981">
            <v>4.6544656646679332</v>
          </cell>
          <cell r="H981">
            <v>4.7679062737463118</v>
          </cell>
          <cell r="I981">
            <v>4.8655583997195189</v>
          </cell>
          <cell r="J981">
            <v>4.9374309326730472</v>
          </cell>
          <cell r="K981">
            <v>5.0597685658625347</v>
          </cell>
          <cell r="L981">
            <v>5.0601760253765002</v>
          </cell>
          <cell r="M981">
            <v>5.0609900190737873</v>
          </cell>
          <cell r="N981">
            <v>6.3932230992879875</v>
          </cell>
          <cell r="O981">
            <v>6.4247778417174599</v>
          </cell>
        </row>
        <row r="982">
          <cell r="A982" t="str">
            <v>RHEM-SHDEM</v>
          </cell>
          <cell r="B982" t="str">
            <v>VAR_fout</v>
          </cell>
          <cell r="C982" t="str">
            <v>RHEM-SHD</v>
          </cell>
          <cell r="D982">
            <v>66.986774791699034</v>
          </cell>
          <cell r="E982">
            <v>66.782026660973159</v>
          </cell>
          <cell r="F982">
            <v>65.887030306479787</v>
          </cell>
          <cell r="G982">
            <v>64.87837932369753</v>
          </cell>
          <cell r="H982">
            <v>63.959017636009939</v>
          </cell>
          <cell r="I982">
            <v>62.328030452496208</v>
          </cell>
          <cell r="J982">
            <v>60.28450390115048</v>
          </cell>
          <cell r="K982">
            <v>58.319860093770238</v>
          </cell>
          <cell r="L982">
            <v>55.800958860111159</v>
          </cell>
          <cell r="M982">
            <v>52.537901814509972</v>
          </cell>
          <cell r="N982">
            <v>51.531428599672736</v>
          </cell>
          <cell r="O982">
            <v>41.792267123779538</v>
          </cell>
        </row>
        <row r="983">
          <cell r="A983" t="str">
            <v>RHEM-SHDEM</v>
          </cell>
          <cell r="B983" t="str">
            <v>VAR_fin</v>
          </cell>
          <cell r="C983" t="str">
            <v>RHEM-SHNST</v>
          </cell>
          <cell r="D983">
            <v>5.9837287009821211E-3</v>
          </cell>
          <cell r="E983">
            <v>3.8981501255574576E-5</v>
          </cell>
          <cell r="F983">
            <v>2.9470485018770116E-3</v>
          </cell>
          <cell r="G983">
            <v>1.3414916623425083E-3</v>
          </cell>
          <cell r="H983">
            <v>6.116193180320308E-3</v>
          </cell>
          <cell r="I983">
            <v>3.130995920969984E-3</v>
          </cell>
          <cell r="J983">
            <v>1.8497469623268009E-3</v>
          </cell>
          <cell r="K983">
            <v>3.5322263339330694E-3</v>
          </cell>
          <cell r="L983">
            <v>2.2830223911435819E-3</v>
          </cell>
          <cell r="M983">
            <v>3.5777267261588768E-3</v>
          </cell>
          <cell r="N983">
            <v>3.2302389557712272E-3</v>
          </cell>
          <cell r="O983">
            <v>5.8921965852838671E-3</v>
          </cell>
        </row>
        <row r="984">
          <cell r="A984" t="str">
            <v>RHEM-SHDEM</v>
          </cell>
          <cell r="B984" t="str">
            <v>VAR_fin</v>
          </cell>
          <cell r="C984" t="str">
            <v>RHEM-SHPLT</v>
          </cell>
          <cell r="D984">
            <v>1.3983190569525965</v>
          </cell>
          <cell r="E984">
            <v>1.6077140513417985</v>
          </cell>
          <cell r="F984">
            <v>1.6054570089333393</v>
          </cell>
          <cell r="G984">
            <v>1.6067283088995343</v>
          </cell>
          <cell r="H984">
            <v>1.6005993793877538</v>
          </cell>
          <cell r="I984">
            <v>1.6044446399245031</v>
          </cell>
          <cell r="J984">
            <v>1.6061834032200433</v>
          </cell>
          <cell r="K984">
            <v>1.6045150664504035</v>
          </cell>
          <cell r="L984">
            <v>1.6058286700031894</v>
          </cell>
          <cell r="M984">
            <v>1.6047471411682475</v>
          </cell>
          <cell r="N984">
            <v>1.6049487854865867</v>
          </cell>
          <cell r="O984">
            <v>1.6029155781826705</v>
          </cell>
        </row>
        <row r="985">
          <cell r="A985" t="str">
            <v>RHEM-SHDEM</v>
          </cell>
          <cell r="B985" t="str">
            <v>VAR_fin</v>
          </cell>
          <cell r="C985" t="str">
            <v>RHEM-SHNGAH</v>
          </cell>
          <cell r="D985">
            <v>4.3548346614114769E-3</v>
          </cell>
          <cell r="E985">
            <v>2.940252379078534E-5</v>
          </cell>
          <cell r="F985">
            <v>7.0683480797218362E-3</v>
          </cell>
          <cell r="G985">
            <v>5.2846035705038426E-3</v>
          </cell>
          <cell r="H985">
            <v>1.5318983602000487E-2</v>
          </cell>
          <cell r="I985">
            <v>8.2688354135352672E-3</v>
          </cell>
          <cell r="J985">
            <v>5.3865278138038163E-3</v>
          </cell>
          <cell r="K985">
            <v>1.03666692025531E-2</v>
          </cell>
          <cell r="L985">
            <v>8.7244037095653582E-3</v>
          </cell>
          <cell r="M985">
            <v>9.6094520162298101E-3</v>
          </cell>
          <cell r="N985">
            <v>8.2089415596114917E-3</v>
          </cell>
          <cell r="O985">
            <v>2.1012483803842356E-2</v>
          </cell>
        </row>
        <row r="986">
          <cell r="A986" t="str">
            <v>RHEM-SHDEM</v>
          </cell>
          <cell r="B986" t="str">
            <v>VAR_fin</v>
          </cell>
          <cell r="C986" t="str">
            <v>RHEM-SHLTHC-WOD</v>
          </cell>
          <cell r="D986">
            <v>5.3739219478868691E-3</v>
          </cell>
          <cell r="E986">
            <v>3.3088970436624172E-5</v>
          </cell>
          <cell r="G986">
            <v>5.6258302663272832E-3</v>
          </cell>
          <cell r="H986">
            <v>1.5328677962491245E-2</v>
          </cell>
          <cell r="I986">
            <v>9.5509494220113733E-3</v>
          </cell>
          <cell r="J986">
            <v>6.501851494278797E-3</v>
          </cell>
          <cell r="K986">
            <v>1.6974783640988915E-2</v>
          </cell>
          <cell r="L986">
            <v>1.6266133268773856E-2</v>
          </cell>
          <cell r="M986">
            <v>1.5100354048026078E-2</v>
          </cell>
          <cell r="N986">
            <v>1.6718832720629646E-2</v>
          </cell>
          <cell r="O986">
            <v>3.6167426189735022E-2</v>
          </cell>
        </row>
        <row r="987">
          <cell r="A987" t="str">
            <v>RHEM-SHDEM</v>
          </cell>
          <cell r="B987" t="str">
            <v>VAR_fin</v>
          </cell>
          <cell r="C987" t="str">
            <v>RHEM-SHSOL</v>
          </cell>
          <cell r="D987">
            <v>0.40651584386344231</v>
          </cell>
          <cell r="E987">
            <v>0.47089537354872057</v>
          </cell>
          <cell r="F987">
            <v>0.46854849597645032</v>
          </cell>
          <cell r="G987">
            <v>0.46974691029307397</v>
          </cell>
          <cell r="H987">
            <v>0.44523507518868471</v>
          </cell>
          <cell r="I987">
            <v>0.46987964801814708</v>
          </cell>
          <cell r="J987">
            <v>0.4690283037484736</v>
          </cell>
          <cell r="K987">
            <v>0.42997188149728877</v>
          </cell>
          <cell r="L987">
            <v>0.46066635629048325</v>
          </cell>
          <cell r="M987">
            <v>0.41406531432800381</v>
          </cell>
          <cell r="N987">
            <v>0.43570300291143266</v>
          </cell>
          <cell r="O987">
            <v>0.36456505445629628</v>
          </cell>
        </row>
        <row r="988">
          <cell r="A988" t="str">
            <v>RHEM-SHDEM</v>
          </cell>
          <cell r="B988" t="str">
            <v>VAR_fin</v>
          </cell>
          <cell r="C988" t="str">
            <v>RHEM-SHLTHD</v>
          </cell>
          <cell r="D988">
            <v>2.0355070157336961</v>
          </cell>
          <cell r="E988">
            <v>3.7886363675454371</v>
          </cell>
          <cell r="F988">
            <v>4.1740782857388288</v>
          </cell>
          <cell r="G988">
            <v>3.7796773352893553</v>
          </cell>
          <cell r="H988">
            <v>3.066175155561778</v>
          </cell>
          <cell r="I988">
            <v>3.8924309078652746</v>
          </cell>
          <cell r="J988">
            <v>3.8005870988411585</v>
          </cell>
          <cell r="K988">
            <v>3.667484581328647</v>
          </cell>
          <cell r="L988">
            <v>3.5006697323666565</v>
          </cell>
          <cell r="M988">
            <v>3.2812082451975226</v>
          </cell>
          <cell r="N988">
            <v>3.2142590694374213</v>
          </cell>
          <cell r="O988">
            <v>2.56060057787038</v>
          </cell>
        </row>
        <row r="989">
          <cell r="A989" t="str">
            <v>RHEM-SHDEM</v>
          </cell>
          <cell r="B989" t="str">
            <v>VAR_fin</v>
          </cell>
          <cell r="C989" t="str">
            <v>RHEM-SHNGA</v>
          </cell>
          <cell r="D989">
            <v>18.972559628916184</v>
          </cell>
          <cell r="E989">
            <v>18.869613689281859</v>
          </cell>
          <cell r="F989">
            <v>18.979592930365413</v>
          </cell>
          <cell r="G989">
            <v>18.867404301570758</v>
          </cell>
          <cell r="H989">
            <v>18.469220024042478</v>
          </cell>
          <cell r="I989">
            <v>17.873082384173898</v>
          </cell>
          <cell r="J989">
            <v>17.298942814644803</v>
          </cell>
          <cell r="K989">
            <v>16.738704893769345</v>
          </cell>
          <cell r="L989">
            <v>15.972319686058237</v>
          </cell>
          <cell r="M989">
            <v>14.976165990849154</v>
          </cell>
          <cell r="N989">
            <v>14.671308027601956</v>
          </cell>
          <cell r="O989">
            <v>11.68528805147081</v>
          </cell>
        </row>
        <row r="990">
          <cell r="A990" t="str">
            <v>RHEM-SHDEM</v>
          </cell>
          <cell r="B990" t="str">
            <v>VAR_fin</v>
          </cell>
          <cell r="C990" t="str">
            <v>RHEM-SHELCB</v>
          </cell>
          <cell r="D990">
            <v>4.6107984790843544</v>
          </cell>
          <cell r="E990">
            <v>3.7278205628241263</v>
          </cell>
          <cell r="F990">
            <v>4.1913140987596922</v>
          </cell>
          <cell r="G990">
            <v>2.9899777928926197</v>
          </cell>
          <cell r="H990">
            <v>1.9480236687232673</v>
          </cell>
          <cell r="I990">
            <v>2.1082269124392203</v>
          </cell>
          <cell r="J990">
            <v>1.6090740834148121</v>
          </cell>
          <cell r="K990">
            <v>1.2445287010481936</v>
          </cell>
          <cell r="L990">
            <v>0.34492981582497695</v>
          </cell>
          <cell r="M990">
            <v>0.32256152952730716</v>
          </cell>
          <cell r="N990">
            <v>0.31654552719161083</v>
          </cell>
          <cell r="O990">
            <v>0.25219067558162656</v>
          </cell>
        </row>
        <row r="991">
          <cell r="A991" t="str">
            <v>RHEM-SHDEM</v>
          </cell>
          <cell r="B991" t="str">
            <v>VAR_fin</v>
          </cell>
          <cell r="C991" t="str">
            <v>RHEM-SHELCH</v>
          </cell>
          <cell r="D991">
            <v>9.8793469597401238</v>
          </cell>
          <cell r="E991">
            <v>11.65510530110752</v>
          </cell>
          <cell r="F991">
            <v>11.652152957605352</v>
          </cell>
          <cell r="G991">
            <v>11.654169667624766</v>
          </cell>
          <cell r="H991">
            <v>16.17104250336693</v>
          </cell>
          <cell r="I991">
            <v>16.177670127520361</v>
          </cell>
          <cell r="J991">
            <v>16.179911170640416</v>
          </cell>
          <cell r="K991">
            <v>16.177549390393811</v>
          </cell>
          <cell r="L991">
            <v>16.179115581192654</v>
          </cell>
          <cell r="M991">
            <v>16.17717776366565</v>
          </cell>
          <cell r="N991">
            <v>16.179228376668103</v>
          </cell>
          <cell r="O991">
            <v>16.173731741020681</v>
          </cell>
        </row>
        <row r="992">
          <cell r="A992" t="str">
            <v>RHEM-SHDEM</v>
          </cell>
          <cell r="B992" t="str">
            <v>VAR_fin</v>
          </cell>
          <cell r="C992" t="str">
            <v>RHEM-SHLFO</v>
          </cell>
          <cell r="D992">
            <v>23.407545011363968</v>
          </cell>
          <cell r="E992">
            <v>18.62027610217676</v>
          </cell>
          <cell r="F992">
            <v>18.053325230222516</v>
          </cell>
          <cell r="G992">
            <v>19.254755627366212</v>
          </cell>
          <cell r="H992">
            <v>16.246188747553106</v>
          </cell>
          <cell r="I992">
            <v>14.473045437966402</v>
          </cell>
          <cell r="J992">
            <v>13.903896202317243</v>
          </cell>
          <cell r="K992">
            <v>13.330280142869597</v>
          </cell>
          <cell r="L992">
            <v>12.743707638457538</v>
          </cell>
          <cell r="M992">
            <v>10.941699485893993</v>
          </cell>
          <cell r="N992">
            <v>10.269737638760866</v>
          </cell>
          <cell r="O992">
            <v>4.4134200130362942</v>
          </cell>
        </row>
        <row r="993">
          <cell r="A993" t="str">
            <v>RHEM-SHDEM</v>
          </cell>
          <cell r="B993" t="str">
            <v>VAR_fin</v>
          </cell>
          <cell r="C993" t="str">
            <v>RHEM-SHCON</v>
          </cell>
          <cell r="D993">
            <v>1.4674386271218962</v>
          </cell>
          <cell r="E993">
            <v>3.3700630149641539</v>
          </cell>
          <cell r="F993">
            <v>3.3696941931542943</v>
          </cell>
          <cell r="G993">
            <v>3.3700211889570184</v>
          </cell>
          <cell r="H993">
            <v>3.3699484944978351</v>
          </cell>
          <cell r="I993">
            <v>3.3700280535170228</v>
          </cell>
          <cell r="J993">
            <v>3.3699151683012198</v>
          </cell>
          <cell r="K993">
            <v>3.3689283784888064</v>
          </cell>
          <cell r="L993">
            <v>3.3693843203016387</v>
          </cell>
          <cell r="M993">
            <v>3.3689772674549414</v>
          </cell>
          <cell r="N993">
            <v>3.3693050447261985</v>
          </cell>
          <cell r="O993">
            <v>3.370005304514379</v>
          </cell>
        </row>
        <row r="994">
          <cell r="A994" t="str">
            <v>RHEM-SHDEM</v>
          </cell>
          <cell r="B994" t="str">
            <v>VAR_fin</v>
          </cell>
          <cell r="C994" t="str">
            <v>RHEM-SHWOD</v>
          </cell>
          <cell r="D994">
            <v>4.7269464050465864</v>
          </cell>
          <cell r="E994">
            <v>4.6706891326150242</v>
          </cell>
          <cell r="F994">
            <v>3.2555448700719638</v>
          </cell>
          <cell r="G994">
            <v>2.376457134937159</v>
          </cell>
          <cell r="H994">
            <v>2.1098862922355219</v>
          </cell>
          <cell r="I994">
            <v>1.8189943476631991</v>
          </cell>
          <cell r="J994">
            <v>1.5121610003414974</v>
          </cell>
          <cell r="K994">
            <v>1.2195380484631</v>
          </cell>
          <cell r="L994">
            <v>1.0918589139459458</v>
          </cell>
          <cell r="M994">
            <v>0.92225914248100094</v>
          </cell>
          <cell r="N994">
            <v>0.87104122208816648</v>
          </cell>
          <cell r="O994">
            <v>0.36941443090834519</v>
          </cell>
        </row>
        <row r="995">
          <cell r="A995" t="str">
            <v>RHEM-SHDEM</v>
          </cell>
          <cell r="B995" t="str">
            <v>VAR_fin</v>
          </cell>
          <cell r="C995" t="str">
            <v>RHEM-SHLTHC-NGA</v>
          </cell>
          <cell r="D995">
            <v>6.6094653916601104E-2</v>
          </cell>
          <cell r="E995">
            <v>1.1249737649318952E-3</v>
          </cell>
          <cell r="F995">
            <v>0.12732098864328428</v>
          </cell>
          <cell r="G995">
            <v>0.49720469023551139</v>
          </cell>
          <cell r="H995">
            <v>0.49595022056462501</v>
          </cell>
          <cell r="I995">
            <v>0.5192934018770351</v>
          </cell>
          <cell r="J995">
            <v>0.52108317541952154</v>
          </cell>
          <cell r="K995">
            <v>0.50750238789053992</v>
          </cell>
          <cell r="L995">
            <v>0.50522178633893855</v>
          </cell>
          <cell r="M995">
            <v>0.50077005304533706</v>
          </cell>
          <cell r="N995">
            <v>0.57121171147409333</v>
          </cell>
          <cell r="O995">
            <v>0.93708434617198166</v>
          </cell>
        </row>
        <row r="996">
          <cell r="A996" t="str">
            <v>ITOT-SWHH2BR</v>
          </cell>
          <cell r="B996" t="str">
            <v>VAR_fout</v>
          </cell>
          <cell r="C996" t="str">
            <v>ITOT-SWH</v>
          </cell>
          <cell r="G996">
            <v>9.5515411264043349E-4</v>
          </cell>
          <cell r="H996">
            <v>5.6189530099446166E-3</v>
          </cell>
          <cell r="I996">
            <v>6.6503801770060314E-3</v>
          </cell>
          <cell r="J996">
            <v>6.6750684504462039E-3</v>
          </cell>
          <cell r="K996">
            <v>3.9514361576312794E-2</v>
          </cell>
          <cell r="L996">
            <v>5.9437377291071909E-2</v>
          </cell>
          <cell r="M996">
            <v>0.15425433788048354</v>
          </cell>
          <cell r="N996">
            <v>0.15433507314529488</v>
          </cell>
          <cell r="O996">
            <v>0.15476388108462497</v>
          </cell>
        </row>
        <row r="997">
          <cell r="A997" t="str">
            <v>ITOT-SWHH2BR</v>
          </cell>
          <cell r="B997" t="str">
            <v>VAR_fin</v>
          </cell>
          <cell r="C997" t="str">
            <v>IH2</v>
          </cell>
          <cell r="G997">
            <v>1.1865219381658285E-3</v>
          </cell>
          <cell r="H997">
            <v>6.9647961575414682E-3</v>
          </cell>
          <cell r="I997">
            <v>8.2253093593708422E-3</v>
          </cell>
          <cell r="J997">
            <v>8.2378961206285104E-3</v>
          </cell>
          <cell r="K997">
            <v>4.8660036385959712E-2</v>
          </cell>
          <cell r="L997">
            <v>7.3162530376091314E-2</v>
          </cell>
          <cell r="M997">
            <v>0.18979211579841568</v>
          </cell>
          <cell r="N997">
            <v>0.18980917290520455</v>
          </cell>
          <cell r="O997">
            <v>0.19025410742700735</v>
          </cell>
        </row>
        <row r="998">
          <cell r="A998" t="str">
            <v>ITOT-SWHH2BR</v>
          </cell>
          <cell r="B998" t="str">
            <v>VAR_ncap</v>
          </cell>
          <cell r="C998" t="str">
            <v>-</v>
          </cell>
          <cell r="G998">
            <v>9.0218186544125398E-5</v>
          </cell>
          <cell r="H998">
            <v>4.2267117471607001E-4</v>
          </cell>
          <cell r="I998">
            <v>1.46869420754227E-4</v>
          </cell>
          <cell r="J998">
            <v>8.6690104747529998E-5</v>
          </cell>
          <cell r="K998">
            <v>3.4679230823939301E-3</v>
          </cell>
          <cell r="L998">
            <v>2.05155408479952E-3</v>
          </cell>
          <cell r="M998">
            <v>7.9037417668932804E-3</v>
          </cell>
          <cell r="N998">
            <v>4.0896947140073503E-3</v>
          </cell>
          <cell r="O998">
            <v>1.5867130453773701E-3</v>
          </cell>
        </row>
        <row r="999">
          <cell r="A999" t="str">
            <v>ITOT-SWHH2BR</v>
          </cell>
          <cell r="B999" t="str">
            <v>VAR_cap</v>
          </cell>
          <cell r="C999" t="str">
            <v>-</v>
          </cell>
          <cell r="G999">
            <v>9.0218186544125398E-5</v>
          </cell>
          <cell r="H999">
            <v>5.0769513619975835E-4</v>
          </cell>
          <cell r="I999">
            <v>6.0642006224390403E-4</v>
          </cell>
          <cell r="J999">
            <v>6.0600851734259888E-4</v>
          </cell>
          <cell r="K999">
            <v>3.6637995574937913E-3</v>
          </cell>
          <cell r="L999">
            <v>5.5724075239328335E-3</v>
          </cell>
          <cell r="M999">
            <v>1.3366694099532129E-2</v>
          </cell>
          <cell r="N999">
            <v>1.3934057672402623E-2</v>
          </cell>
          <cell r="O999">
            <v>1.3518428937427393E-2</v>
          </cell>
        </row>
        <row r="1000">
          <cell r="A1000" t="str">
            <v>RHNS-SHSTG-ELC</v>
          </cell>
          <cell r="B1000" t="str">
            <v>VAR_fout</v>
          </cell>
          <cell r="C1000" t="str">
            <v>RHNS-SHAELCB</v>
          </cell>
          <cell r="F1000">
            <v>7.9238274665286521E-3</v>
          </cell>
          <cell r="G1000">
            <v>8.3209272332577053E-3</v>
          </cell>
          <cell r="H1000">
            <v>5.6563866087606515E-3</v>
          </cell>
          <cell r="I1000">
            <v>1.2727398397176855E-3</v>
          </cell>
          <cell r="J1000">
            <v>6.8907085141568E-2</v>
          </cell>
          <cell r="K1000">
            <v>7.2099095117617223E-2</v>
          </cell>
          <cell r="L1000">
            <v>1.2091931198794616E-2</v>
          </cell>
          <cell r="M1000">
            <v>6.8973382500475873E-4</v>
          </cell>
          <cell r="N1000">
            <v>5.7798631412193339E-4</v>
          </cell>
          <cell r="O1000">
            <v>5.5686782168842082E-4</v>
          </cell>
        </row>
        <row r="1001">
          <cell r="A1001" t="str">
            <v>RHNS-SHSTG-ELC</v>
          </cell>
          <cell r="B1001" t="str">
            <v>VAR_fin</v>
          </cell>
          <cell r="C1001" t="str">
            <v>RHNS-SHAELCB</v>
          </cell>
          <cell r="E1001">
            <v>3.7035524632589605E-8</v>
          </cell>
          <cell r="F1001">
            <v>7.9243066671674418E-3</v>
          </cell>
          <cell r="G1001">
            <v>8.3213925425968255E-3</v>
          </cell>
          <cell r="H1001">
            <v>5.6567444802913319E-3</v>
          </cell>
          <cell r="I1001">
            <v>1.2729350704544695E-3</v>
          </cell>
          <cell r="J1001">
            <v>6.8910533072195704E-2</v>
          </cell>
          <cell r="K1001">
            <v>7.210231033142768E-2</v>
          </cell>
          <cell r="L1001">
            <v>1.2092579341619079E-2</v>
          </cell>
          <cell r="M1001">
            <v>6.8986620404043963E-4</v>
          </cell>
          <cell r="N1001">
            <v>5.7811328330313974E-4</v>
          </cell>
          <cell r="O1001">
            <v>5.5700086532210909E-4</v>
          </cell>
        </row>
        <row r="1002">
          <cell r="A1002" t="str">
            <v>RHNS-SHSTG-ELC</v>
          </cell>
          <cell r="B1002" t="str">
            <v>VAR_ncap</v>
          </cell>
          <cell r="C1002" t="str">
            <v>-</v>
          </cell>
          <cell r="D1002">
            <v>8.0650516955353506E-5</v>
          </cell>
          <cell r="E1002">
            <v>8.8761519220812996E-4</v>
          </cell>
          <cell r="F1002">
            <v>4.29030298787125E-5</v>
          </cell>
          <cell r="G1002">
            <v>4.2013889195141101E-5</v>
          </cell>
          <cell r="H1002">
            <v>2.2100968087099599E-4</v>
          </cell>
          <cell r="I1002">
            <v>6.0901754070289899E-5</v>
          </cell>
          <cell r="J1002">
            <v>7.3554952310314198E-3</v>
          </cell>
          <cell r="K1002">
            <v>1.3730792201009201E-4</v>
          </cell>
          <cell r="L1002">
            <v>9.8341484492976594E-5</v>
          </cell>
          <cell r="M1002">
            <v>7.6984889639906997E-5</v>
          </cell>
          <cell r="N1002">
            <v>7.1189177914995601E-5</v>
          </cell>
          <cell r="O1002">
            <v>8.9161757902695595E-5</v>
          </cell>
        </row>
        <row r="1003">
          <cell r="A1003" t="str">
            <v>RHNS-SHSTG-ELC</v>
          </cell>
          <cell r="B1003" t="str">
            <v>VAR_cap</v>
          </cell>
          <cell r="C1003" t="str">
            <v>-</v>
          </cell>
          <cell r="D1003">
            <v>8.0650516955353506E-5</v>
          </cell>
          <cell r="E1003">
            <v>9.615786607709868E-4</v>
          </cell>
          <cell r="F1003">
            <v>9.6946769154203501E-4</v>
          </cell>
          <cell r="G1003">
            <v>9.6879315941957966E-4</v>
          </cell>
          <cell r="H1003">
            <v>7.1519397066041753E-4</v>
          </cell>
          <cell r="I1003">
            <v>2.1887420147875003E-4</v>
          </cell>
          <cell r="J1003">
            <v>7.5412638386170927E-3</v>
          </cell>
          <cell r="K1003">
            <v>7.3237956473603009E-3</v>
          </cell>
          <cell r="L1003">
            <v>1.3224913601715994E-3</v>
          </cell>
          <cell r="M1003">
            <v>1.4395560936647498E-4</v>
          </cell>
          <cell r="N1003">
            <v>1.21327854540598E-4</v>
          </cell>
          <cell r="O1003">
            <v>1.4135518941772572E-4</v>
          </cell>
        </row>
        <row r="1004">
          <cell r="A1004" t="str">
            <v>RHES-SHCOABR</v>
          </cell>
          <cell r="B1004" t="str">
            <v>VAR_fout</v>
          </cell>
          <cell r="C1004" t="str">
            <v>CO2_R</v>
          </cell>
          <cell r="D1004">
            <v>9.2701801627811005</v>
          </cell>
          <cell r="E1004">
            <v>9.2701379444353496</v>
          </cell>
          <cell r="F1004">
            <v>0.31343207635356002</v>
          </cell>
          <cell r="G1004">
            <v>0.263650176371235</v>
          </cell>
          <cell r="H1004">
            <v>0.10719794004302199</v>
          </cell>
        </row>
        <row r="1005">
          <cell r="A1005" t="str">
            <v>RHES-SHCOABR</v>
          </cell>
          <cell r="B1005" t="str">
            <v>VAR_fout</v>
          </cell>
          <cell r="C1005" t="str">
            <v>RHES-SHCOA</v>
          </cell>
          <cell r="D1005">
            <v>7.2001399322571699E-2</v>
          </cell>
          <cell r="E1005">
            <v>7.2001071413090131E-2</v>
          </cell>
          <cell r="F1005">
            <v>2.4344238940082357E-3</v>
          </cell>
          <cell r="G1005">
            <v>2.0477683601649289E-3</v>
          </cell>
          <cell r="H1005">
            <v>8.3260535955745102E-4</v>
          </cell>
        </row>
        <row r="1006">
          <cell r="A1006" t="str">
            <v>RHES-SHCOABR</v>
          </cell>
          <cell r="B1006" t="str">
            <v>VAR_fin</v>
          </cell>
          <cell r="C1006" t="str">
            <v>RCOA</v>
          </cell>
          <cell r="D1006">
            <v>0.10000194350357174</v>
          </cell>
          <cell r="E1006">
            <v>0.10000148807373624</v>
          </cell>
          <cell r="F1006">
            <v>3.3811442972336639E-3</v>
          </cell>
          <cell r="G1006">
            <v>2.8441227224512938E-3</v>
          </cell>
          <cell r="H1006">
            <v>1.1563963327186815E-3</v>
          </cell>
        </row>
        <row r="1007">
          <cell r="A1007" t="str">
            <v>RHES-SHCOABR</v>
          </cell>
          <cell r="B1007" t="str">
            <v>VAR_cap</v>
          </cell>
          <cell r="C1007" t="str">
            <v>-</v>
          </cell>
          <cell r="D1007">
            <v>7.0000000000000001E-3</v>
          </cell>
          <cell r="E1007">
            <v>6.8416992567938151E-3</v>
          </cell>
          <cell r="F1007">
            <v>3.4838328277617039E-4</v>
          </cell>
          <cell r="G1007">
            <v>3.1936736014427994E-4</v>
          </cell>
          <cell r="H1007">
            <v>8.2741088227739892E-5</v>
          </cell>
        </row>
        <row r="1008">
          <cell r="A1008" t="str">
            <v>D-INGA</v>
          </cell>
          <cell r="B1008" t="str">
            <v>VAR_fout</v>
          </cell>
          <cell r="C1008" t="str">
            <v>CO2</v>
          </cell>
          <cell r="D1008">
            <v>2102.4188160230901</v>
          </cell>
          <cell r="E1008">
            <v>1717.1003767038001</v>
          </cell>
          <cell r="F1008">
            <v>1776.2269192102499</v>
          </cell>
          <cell r="G1008">
            <v>1614.9195554141299</v>
          </cell>
          <cell r="H1008">
            <v>1421.88294500136</v>
          </cell>
          <cell r="I1008">
            <v>1256.6880933162499</v>
          </cell>
          <cell r="J1008">
            <v>1156.3907446814701</v>
          </cell>
          <cell r="K1008">
            <v>1053.90437303556</v>
          </cell>
          <cell r="L1008">
            <v>850.3930106066</v>
          </cell>
          <cell r="M1008">
            <v>693.04356329823202</v>
          </cell>
          <cell r="N1008">
            <v>649.87074118075202</v>
          </cell>
          <cell r="O1008">
            <v>562.11010425780796</v>
          </cell>
        </row>
        <row r="1009">
          <cell r="A1009" t="str">
            <v>D-INGA</v>
          </cell>
          <cell r="B1009" t="str">
            <v>VAR_fout</v>
          </cell>
          <cell r="C1009" t="str">
            <v>IH2</v>
          </cell>
          <cell r="G1009">
            <v>3.9161168345222108E-3</v>
          </cell>
          <cell r="H1009">
            <v>1.3907324199627766E-2</v>
          </cell>
          <cell r="I1009">
            <v>2.0604316859822332E-2</v>
          </cell>
          <cell r="J1009">
            <v>1.9516585294524144E-2</v>
          </cell>
          <cell r="K1009">
            <v>9.0815380956120823E-2</v>
          </cell>
          <cell r="L1009">
            <v>0.10973734544114196</v>
          </cell>
          <cell r="M1009">
            <v>0.19676823226556459</v>
          </cell>
          <cell r="N1009">
            <v>0.19099241084896396</v>
          </cell>
          <cell r="O1009">
            <v>0.19003879008863844</v>
          </cell>
        </row>
        <row r="1010">
          <cell r="A1010" t="str">
            <v>D-INGA</v>
          </cell>
          <cell r="B1010" t="str">
            <v>VAR_fout</v>
          </cell>
          <cell r="C1010" t="str">
            <v>INGA</v>
          </cell>
          <cell r="D1010">
            <v>37.477225044353538</v>
          </cell>
          <cell r="E1010">
            <v>30.34827170940348</v>
          </cell>
          <cell r="F1010">
            <v>34.138646644632651</v>
          </cell>
          <cell r="G1010">
            <v>31.288046675455178</v>
          </cell>
          <cell r="H1010">
            <v>27.876283691628448</v>
          </cell>
          <cell r="I1010">
            <v>24.956606299785832</v>
          </cell>
          <cell r="J1010">
            <v>23.183953315683073</v>
          </cell>
          <cell r="K1010">
            <v>21.372380632527289</v>
          </cell>
          <cell r="L1010">
            <v>17.775455299216208</v>
          </cell>
          <cell r="M1010">
            <v>14.994185526656382</v>
          </cell>
          <cell r="N1010">
            <v>14.231172355197691</v>
          </cell>
          <cell r="O1010">
            <v>12.680138248904376</v>
          </cell>
        </row>
        <row r="1011">
          <cell r="A1011" t="str">
            <v>D-INGA</v>
          </cell>
          <cell r="B1011" t="str">
            <v>VAR_fin</v>
          </cell>
          <cell r="C1011" t="str">
            <v>NGA</v>
          </cell>
          <cell r="D1011">
            <v>37.276929362111545</v>
          </cell>
          <cell r="E1011">
            <v>30.445042140138259</v>
          </cell>
          <cell r="F1011">
            <v>31.49338509238034</v>
          </cell>
          <cell r="G1011">
            <v>28.633325450605184</v>
          </cell>
          <cell r="H1011">
            <v>25.210690514208544</v>
          </cell>
          <cell r="I1011">
            <v>22.281703782203053</v>
          </cell>
          <cell r="J1011">
            <v>20.50338199789843</v>
          </cell>
          <cell r="K1011">
            <v>18.686247748857514</v>
          </cell>
          <cell r="L1011">
            <v>15.077890258982263</v>
          </cell>
          <cell r="M1011">
            <v>12.288006441458016</v>
          </cell>
          <cell r="N1011">
            <v>11.522530871999138</v>
          </cell>
          <cell r="O1011">
            <v>9.9664912102448238</v>
          </cell>
        </row>
        <row r="1012">
          <cell r="A1012" t="str">
            <v>D-INGA</v>
          </cell>
          <cell r="B1012" t="str">
            <v>VAR_fin</v>
          </cell>
          <cell r="C1012" t="str">
            <v>BNGA</v>
          </cell>
          <cell r="D1012">
            <v>0.32002115947491733</v>
          </cell>
          <cell r="E1012">
            <v>1.811622842744591E-4</v>
          </cell>
          <cell r="F1012">
            <v>2.7543215415331792</v>
          </cell>
          <cell r="G1012">
            <v>2.7546880894269608</v>
          </cell>
          <cell r="H1012">
            <v>2.7546893596243236</v>
          </cell>
          <cell r="I1012">
            <v>2.7546911995648604</v>
          </cell>
          <cell r="J1012">
            <v>2.7546936328014073</v>
          </cell>
          <cell r="K1012">
            <v>2.7546957517412096</v>
          </cell>
          <cell r="L1012">
            <v>2.7546976235104759</v>
          </cell>
          <cell r="M1012">
            <v>2.7547044612268934</v>
          </cell>
          <cell r="N1012">
            <v>2.7547108424825315</v>
          </cell>
          <cell r="O1012">
            <v>2.7547583476304762</v>
          </cell>
        </row>
        <row r="1013">
          <cell r="A1013" t="str">
            <v>D-INGA</v>
          </cell>
          <cell r="B1013" t="str">
            <v>VAR_fin</v>
          </cell>
          <cell r="C1013" t="str">
            <v>H2</v>
          </cell>
          <cell r="G1013">
            <v>3.916116834522209E-3</v>
          </cell>
          <cell r="H1013">
            <v>1.3907334429352642E-2</v>
          </cell>
          <cell r="I1013">
            <v>2.0604319928303385E-2</v>
          </cell>
          <cell r="J1013">
            <v>1.951658721342419E-2</v>
          </cell>
          <cell r="K1013">
            <v>9.0815379328977194E-2</v>
          </cell>
          <cell r="L1013">
            <v>0.10973740910174284</v>
          </cell>
          <cell r="M1013">
            <v>0.19676828801903803</v>
          </cell>
          <cell r="N1013">
            <v>0.19099245607379076</v>
          </cell>
          <cell r="O1013">
            <v>0.1900388326330564</v>
          </cell>
        </row>
        <row r="1014">
          <cell r="A1014" t="str">
            <v>D-INGA</v>
          </cell>
          <cell r="B1014" t="str">
            <v>VAR_ncap</v>
          </cell>
          <cell r="C1014" t="str">
            <v>-</v>
          </cell>
          <cell r="D1014">
            <v>3.7680388780147798E-7</v>
          </cell>
          <cell r="E1014">
            <v>3.3214633942498399E-7</v>
          </cell>
          <cell r="F1014">
            <v>3.9687885328463601E-7</v>
          </cell>
          <cell r="G1014">
            <v>4.66743585182108E-7</v>
          </cell>
          <cell r="H1014">
            <v>7.3827377241066701E-7</v>
          </cell>
          <cell r="I1014">
            <v>1.0580532517465001E-6</v>
          </cell>
          <cell r="J1014">
            <v>2.0830143262408499E-6</v>
          </cell>
          <cell r="K1014">
            <v>0.146271615772636</v>
          </cell>
          <cell r="L1014">
            <v>0.477322227584695</v>
          </cell>
          <cell r="M1014">
            <v>7.4985855278819895E-5</v>
          </cell>
          <cell r="N1014">
            <v>1.4941930072791899E-5</v>
          </cell>
          <cell r="O1014">
            <v>1.2034710220410001E-4</v>
          </cell>
        </row>
        <row r="1015">
          <cell r="A1015" t="str">
            <v>D-INGA</v>
          </cell>
          <cell r="B1015" t="str">
            <v>VAR_cap</v>
          </cell>
          <cell r="C1015" t="str">
            <v>-</v>
          </cell>
          <cell r="D1015">
            <v>1.9844837470699879</v>
          </cell>
          <cell r="E1015">
            <v>1.9844840792163272</v>
          </cell>
          <cell r="F1015">
            <v>1.9844844760951805</v>
          </cell>
          <cell r="G1015">
            <v>1.9844849428387656</v>
          </cell>
          <cell r="H1015">
            <v>1.9844856811125382</v>
          </cell>
          <cell r="I1015">
            <v>1.9844867391657899</v>
          </cell>
          <cell r="J1015">
            <v>1.984488822180116</v>
          </cell>
          <cell r="K1015">
            <v>1.0396913228946989</v>
          </cell>
          <cell r="L1015">
            <v>0.73044734447002702</v>
          </cell>
          <cell r="M1015">
            <v>0.62367384006776905</v>
          </cell>
          <cell r="N1015">
            <v>0.62368803955945795</v>
          </cell>
          <cell r="O1015">
            <v>0.62380799758623695</v>
          </cell>
        </row>
        <row r="1016">
          <cell r="A1016" t="str">
            <v>RHEM-SHNGAHP</v>
          </cell>
          <cell r="B1016" t="str">
            <v>VAR_fout</v>
          </cell>
          <cell r="C1016" t="str">
            <v>CO2_R</v>
          </cell>
          <cell r="F1016">
            <v>0.114250234342252</v>
          </cell>
          <cell r="G1016">
            <v>0.123092822928076</v>
          </cell>
          <cell r="H1016">
            <v>0.14421143959539501</v>
          </cell>
          <cell r="I1016">
            <v>0.10029725051132</v>
          </cell>
          <cell r="J1016">
            <v>9.6801920323402499E-2</v>
          </cell>
          <cell r="K1016">
            <v>0.16465921305216399</v>
          </cell>
          <cell r="L1016">
            <v>0.167563813520858</v>
          </cell>
          <cell r="M1016">
            <v>0.167723367651535</v>
          </cell>
          <cell r="N1016">
            <v>0.124836436569995</v>
          </cell>
          <cell r="O1016">
            <v>0.44238311402473901</v>
          </cell>
        </row>
        <row r="1017">
          <cell r="A1017" t="str">
            <v>RHEM-SHNGAHP</v>
          </cell>
          <cell r="B1017" t="str">
            <v>VAR_fout</v>
          </cell>
          <cell r="C1017" t="str">
            <v>RHEM-SHANGAH</v>
          </cell>
          <cell r="F1017">
            <v>4.051426749725257E-3</v>
          </cell>
          <cell r="G1017">
            <v>4.539593469687896E-3</v>
          </cell>
          <cell r="H1017">
            <v>5.4974218994698586E-3</v>
          </cell>
          <cell r="I1017">
            <v>3.9478704988498373E-3</v>
          </cell>
          <cell r="J1017">
            <v>3.9132691194566985E-3</v>
          </cell>
          <cell r="K1017">
            <v>6.8316056479089306E-3</v>
          </cell>
          <cell r="L1017">
            <v>6.9521156673547618E-3</v>
          </cell>
          <cell r="M1017">
            <v>6.9587354663934722E-3</v>
          </cell>
          <cell r="N1017">
            <v>5.1793840704572247E-3</v>
          </cell>
          <cell r="O1017">
            <v>1.8354193028686003E-2</v>
          </cell>
        </row>
        <row r="1018">
          <cell r="A1018" t="str">
            <v>RHEM-SHNGAHP</v>
          </cell>
          <cell r="B1018" t="str">
            <v>VAR_fin</v>
          </cell>
          <cell r="C1018" t="str">
            <v>RHEMELCHPC</v>
          </cell>
          <cell r="F1018">
            <v>4.051426749725257E-3</v>
          </cell>
          <cell r="G1018">
            <v>4.539593469687896E-3</v>
          </cell>
          <cell r="H1018">
            <v>5.4974218994698586E-3</v>
          </cell>
          <cell r="I1018">
            <v>3.9478704988498373E-3</v>
          </cell>
          <cell r="J1018">
            <v>3.9132691194566985E-3</v>
          </cell>
          <cell r="K1018">
            <v>6.8316056479089306E-3</v>
          </cell>
          <cell r="L1018">
            <v>6.9521156673547618E-3</v>
          </cell>
          <cell r="M1018">
            <v>6.9587354663934722E-3</v>
          </cell>
          <cell r="N1018">
            <v>5.1793840704572247E-3</v>
          </cell>
          <cell r="O1018">
            <v>1.8354193028686003E-2</v>
          </cell>
        </row>
        <row r="1019">
          <cell r="A1019" t="str">
            <v>RHEM-SHNGAHP</v>
          </cell>
          <cell r="B1019" t="str">
            <v>VAR_fin</v>
          </cell>
          <cell r="C1019" t="str">
            <v>RNGA</v>
          </cell>
          <cell r="F1019">
            <v>2.0257133748626281E-3</v>
          </cell>
          <cell r="G1019">
            <v>2.1824968604268746E-3</v>
          </cell>
          <cell r="H1019">
            <v>2.5569404183580736E-3</v>
          </cell>
          <cell r="I1019">
            <v>1.7783200445269526E-3</v>
          </cell>
          <cell r="J1019">
            <v>1.7163461050248665E-3</v>
          </cell>
          <cell r="K1019">
            <v>2.9194895931234743E-3</v>
          </cell>
          <cell r="L1019">
            <v>2.9709896014336601E-3</v>
          </cell>
          <cell r="M1019">
            <v>2.9738185753818256E-3</v>
          </cell>
          <cell r="N1019">
            <v>2.2134119959218912E-3</v>
          </cell>
          <cell r="O1019">
            <v>7.8436722344811978E-3</v>
          </cell>
        </row>
        <row r="1020">
          <cell r="A1020" t="str">
            <v>RHEM-SHNGAHP</v>
          </cell>
          <cell r="B1020" t="str">
            <v>VAR_ncap</v>
          </cell>
          <cell r="C1020" t="str">
            <v>-</v>
          </cell>
          <cell r="D1020">
            <v>8.6172241916235298E-7</v>
          </cell>
          <cell r="E1020">
            <v>2.6769914828456402E-6</v>
          </cell>
          <cell r="F1020">
            <v>3.32796646393038E-4</v>
          </cell>
          <cell r="G1020">
            <v>7.1415790380976501E-6</v>
          </cell>
          <cell r="H1020">
            <v>1.0381124986732599E-4</v>
          </cell>
          <cell r="I1020">
            <v>1.5702774177580101E-4</v>
          </cell>
          <cell r="J1020">
            <v>6.6551095820598601E-5</v>
          </cell>
          <cell r="K1020">
            <v>4.0194122659067402E-4</v>
          </cell>
          <cell r="L1020">
            <v>6.39376019302457E-5</v>
          </cell>
          <cell r="M1020">
            <v>1.6530441852252801E-4</v>
          </cell>
          <cell r="N1020">
            <v>1.94511948512498E-4</v>
          </cell>
          <cell r="O1020">
            <v>1.1138862046027799E-3</v>
          </cell>
        </row>
        <row r="1021">
          <cell r="A1021" t="str">
            <v>RHEM-SHNGAHP</v>
          </cell>
          <cell r="B1021" t="str">
            <v>VAR_cap</v>
          </cell>
          <cell r="C1021" t="str">
            <v>-</v>
          </cell>
          <cell r="D1021">
            <v>8.6172241916235298E-7</v>
          </cell>
          <cell r="E1021">
            <v>3.4859905816409695E-6</v>
          </cell>
          <cell r="F1021">
            <v>3.3613990326348067E-4</v>
          </cell>
          <cell r="G1021">
            <v>3.430398006671269E-4</v>
          </cell>
          <cell r="H1021">
            <v>4.4445148836485171E-4</v>
          </cell>
          <cell r="I1021">
            <v>3.3569572197803834E-4</v>
          </cell>
          <cell r="J1021">
            <v>3.2693803497912591E-4</v>
          </cell>
          <cell r="K1021">
            <v>6.2471167468679549E-4</v>
          </cell>
          <cell r="L1021">
            <v>5.4678195417931052E-4</v>
          </cell>
          <cell r="M1021">
            <v>6.3028425248538942E-4</v>
          </cell>
          <cell r="N1021">
            <v>4.7332491038538102E-4</v>
          </cell>
          <cell r="O1021">
            <v>1.4726768487253804E-3</v>
          </cell>
        </row>
        <row r="1022">
          <cell r="A1022" t="str">
            <v>D-SPLT</v>
          </cell>
          <cell r="B1022" t="str">
            <v>VAR_fout</v>
          </cell>
          <cell r="C1022" t="str">
            <v>SPLT</v>
          </cell>
          <cell r="D1022">
            <v>2.0856344145428323</v>
          </cell>
          <cell r="E1022">
            <v>2.4000917882670372</v>
          </cell>
          <cell r="F1022">
            <v>2.3203455599691347</v>
          </cell>
          <cell r="G1022">
            <v>2.5333357648046753</v>
          </cell>
          <cell r="H1022">
            <v>2.6822617130488466</v>
          </cell>
          <cell r="I1022">
            <v>3.0199368700229985</v>
          </cell>
          <cell r="J1022">
            <v>2.891750463476352</v>
          </cell>
          <cell r="K1022">
            <v>2.953831129617666</v>
          </cell>
          <cell r="L1022">
            <v>2.8831648243484311</v>
          </cell>
          <cell r="M1022">
            <v>2.8157057680320365</v>
          </cell>
          <cell r="N1022">
            <v>2.7546490718830281</v>
          </cell>
          <cell r="O1022">
            <v>2.6330381132661635</v>
          </cell>
        </row>
        <row r="1023">
          <cell r="A1023" t="str">
            <v>D-SPLT</v>
          </cell>
          <cell r="B1023" t="str">
            <v>VAR_fin</v>
          </cell>
          <cell r="C1023" t="str">
            <v>PLT</v>
          </cell>
          <cell r="D1023">
            <v>2.0856344145428323</v>
          </cell>
          <cell r="E1023">
            <v>2.4000917882670372</v>
          </cell>
          <cell r="F1023">
            <v>2.3203455599691347</v>
          </cell>
          <cell r="G1023">
            <v>2.5333357648046753</v>
          </cell>
          <cell r="H1023">
            <v>2.6822617130488466</v>
          </cell>
          <cell r="I1023">
            <v>3.0199368700229985</v>
          </cell>
          <cell r="J1023">
            <v>2.891750463476352</v>
          </cell>
          <cell r="K1023">
            <v>2.953831129617666</v>
          </cell>
          <cell r="L1023">
            <v>2.8831648243484311</v>
          </cell>
          <cell r="M1023">
            <v>2.8157057680320365</v>
          </cell>
          <cell r="N1023">
            <v>2.7546490718830281</v>
          </cell>
          <cell r="O1023">
            <v>2.6330381132661635</v>
          </cell>
        </row>
        <row r="1024">
          <cell r="A1024" t="str">
            <v>RHES-SHCONBR</v>
          </cell>
          <cell r="B1024" t="str">
            <v>VAR_fout</v>
          </cell>
          <cell r="C1024" t="str">
            <v>RHES-SHCON</v>
          </cell>
          <cell r="F1024">
            <v>1.9159572907533894E-4</v>
          </cell>
          <cell r="G1024">
            <v>1.9830129840969326E-4</v>
          </cell>
          <cell r="H1024">
            <v>2.5152552246309091E-4</v>
          </cell>
          <cell r="I1024">
            <v>2.5796112667016298E-4</v>
          </cell>
          <cell r="J1024">
            <v>2.4953379090389709E-4</v>
          </cell>
          <cell r="K1024">
            <v>5.5932384532823896E-4</v>
          </cell>
          <cell r="L1024">
            <v>5.8820947872726998E-4</v>
          </cell>
          <cell r="M1024">
            <v>5.4804439048737933E-4</v>
          </cell>
          <cell r="N1024">
            <v>5.7897151934758681E-4</v>
          </cell>
          <cell r="O1024">
            <v>8.5301562657089656E-4</v>
          </cell>
        </row>
        <row r="1025">
          <cell r="A1025" t="str">
            <v>RHES-SHCONBR</v>
          </cell>
          <cell r="B1025" t="str">
            <v>VAR_fin</v>
          </cell>
          <cell r="C1025" t="str">
            <v>CON</v>
          </cell>
          <cell r="F1025">
            <v>1.9159572907533894E-4</v>
          </cell>
          <cell r="G1025">
            <v>1.9830129840969326E-4</v>
          </cell>
          <cell r="H1025">
            <v>2.5152552246309091E-4</v>
          </cell>
          <cell r="I1025">
            <v>2.5796112667016298E-4</v>
          </cell>
          <cell r="J1025">
            <v>2.4953379090389709E-4</v>
          </cell>
          <cell r="K1025">
            <v>5.5932384532823896E-4</v>
          </cell>
          <cell r="L1025">
            <v>5.8820947872726998E-4</v>
          </cell>
          <cell r="M1025">
            <v>5.4804439048737933E-4</v>
          </cell>
          <cell r="N1025">
            <v>5.7897151934758681E-4</v>
          </cell>
          <cell r="O1025">
            <v>8.5301562657089656E-4</v>
          </cell>
        </row>
        <row r="1026">
          <cell r="A1026" t="str">
            <v>RHES-SHCONBR</v>
          </cell>
          <cell r="B1026" t="str">
            <v>VAR_ncap</v>
          </cell>
          <cell r="C1026" t="str">
            <v>-</v>
          </cell>
          <cell r="E1026">
            <v>1.4696501180532201E-7</v>
          </cell>
          <cell r="F1026">
            <v>1.8977896050834299E-5</v>
          </cell>
          <cell r="G1026">
            <v>1.8442432787330101E-7</v>
          </cell>
          <cell r="H1026">
            <v>5.11265695794574E-6</v>
          </cell>
          <cell r="I1026">
            <v>3.1573957193783199E-7</v>
          </cell>
          <cell r="J1026">
            <v>1.66713526453074E-7</v>
          </cell>
          <cell r="K1026">
            <v>2.9688964576062599E-5</v>
          </cell>
          <cell r="L1026">
            <v>1.05160753523816E-6</v>
          </cell>
          <cell r="M1026">
            <v>1.2919809824681701E-6</v>
          </cell>
          <cell r="N1026">
            <v>6.6948925683224195E-7</v>
          </cell>
          <cell r="O1026">
            <v>3.0793829504378497E-5</v>
          </cell>
        </row>
        <row r="1027">
          <cell r="A1027" t="str">
            <v>RHES-SHCONBR</v>
          </cell>
          <cell r="B1027" t="str">
            <v>VAR_cap</v>
          </cell>
          <cell r="C1027" t="str">
            <v>-</v>
          </cell>
          <cell r="E1027">
            <v>1.4696501180532201E-7</v>
          </cell>
          <cell r="F1027">
            <v>1.9124861062639601E-5</v>
          </cell>
          <cell r="G1027">
            <v>1.9278175981458963E-5</v>
          </cell>
          <cell r="H1027">
            <v>2.4344270829819742E-5</v>
          </cell>
          <cell r="I1027">
            <v>2.4592988648213674E-5</v>
          </cell>
          <cell r="J1027">
            <v>2.4711136465944215E-5</v>
          </cell>
          <cell r="K1027">
            <v>5.4360833672808136E-5</v>
          </cell>
          <cell r="L1027">
            <v>5.5362630114100806E-5</v>
          </cell>
          <cell r="M1027">
            <v>5.658130973935153E-5</v>
          </cell>
          <cell r="N1027">
            <v>5.7174849358758495E-5</v>
          </cell>
          <cell r="O1027">
            <v>8.7875645325316643E-5</v>
          </cell>
        </row>
        <row r="1028">
          <cell r="A1028" t="str">
            <v>RHSA-WHSOLBR</v>
          </cell>
          <cell r="B1028" t="str">
            <v>VAR_fout</v>
          </cell>
          <cell r="C1028" t="str">
            <v>RHSA-WHASOL</v>
          </cell>
          <cell r="D1028">
            <v>1.721488024659851</v>
          </cell>
          <cell r="E1028">
            <v>1.9867213218307875</v>
          </cell>
          <cell r="F1028">
            <v>1.9419137554093704</v>
          </cell>
          <cell r="G1028">
            <v>1.4982833263722737</v>
          </cell>
          <cell r="H1028">
            <v>1.1332571425201958</v>
          </cell>
          <cell r="I1028">
            <v>1.1058598580182588</v>
          </cell>
          <cell r="J1028">
            <v>1.1052048529545691</v>
          </cell>
          <cell r="K1028">
            <v>1.0421146400290617</v>
          </cell>
          <cell r="L1028">
            <v>1.0194683112235334</v>
          </cell>
          <cell r="M1028">
            <v>0.97233875028761307</v>
          </cell>
          <cell r="N1028">
            <v>0.9671658816999118</v>
          </cell>
          <cell r="O1028">
            <v>0.81453383275863411</v>
          </cell>
        </row>
        <row r="1029">
          <cell r="A1029" t="str">
            <v>RHSA-WHSOLBR</v>
          </cell>
          <cell r="B1029" t="str">
            <v>VAR_fin</v>
          </cell>
          <cell r="C1029" t="str">
            <v>SOL</v>
          </cell>
          <cell r="D1029">
            <v>1.721488024659851</v>
          </cell>
          <cell r="E1029">
            <v>1.9867213218307875</v>
          </cell>
          <cell r="F1029">
            <v>1.9419137554093704</v>
          </cell>
          <cell r="G1029">
            <v>1.4982833263722737</v>
          </cell>
          <cell r="H1029">
            <v>1.1332571425201958</v>
          </cell>
          <cell r="I1029">
            <v>1.1058598580182588</v>
          </cell>
          <cell r="J1029">
            <v>1.1052048529545691</v>
          </cell>
          <cell r="K1029">
            <v>1.0421146400290617</v>
          </cell>
          <cell r="L1029">
            <v>1.0194683112235334</v>
          </cell>
          <cell r="M1029">
            <v>0.97233875028761307</v>
          </cell>
          <cell r="N1029">
            <v>0.9671658816999118</v>
          </cell>
          <cell r="O1029">
            <v>0.81453383275863411</v>
          </cell>
        </row>
        <row r="1030">
          <cell r="A1030" t="str">
            <v>RHSA-WHSOLBR</v>
          </cell>
          <cell r="B1030" t="str">
            <v>VAR_fin</v>
          </cell>
          <cell r="C1030" t="str">
            <v>RHSASOLBRC</v>
          </cell>
          <cell r="D1030">
            <v>1.721488024659851</v>
          </cell>
          <cell r="E1030">
            <v>1.9867213218307875</v>
          </cell>
          <cell r="F1030">
            <v>1.9419137554093704</v>
          </cell>
          <cell r="G1030">
            <v>1.4982833263722737</v>
          </cell>
          <cell r="H1030">
            <v>1.1332571425201958</v>
          </cell>
          <cell r="I1030">
            <v>1.1058598580182588</v>
          </cell>
          <cell r="J1030">
            <v>1.1052048529545691</v>
          </cell>
          <cell r="K1030">
            <v>1.0421146400290617</v>
          </cell>
          <cell r="L1030">
            <v>1.0194683112235334</v>
          </cell>
          <cell r="M1030">
            <v>0.97233875028761307</v>
          </cell>
          <cell r="N1030">
            <v>0.9671658816999118</v>
          </cell>
          <cell r="O1030">
            <v>0.81453383275863411</v>
          </cell>
        </row>
        <row r="1031">
          <cell r="A1031" t="str">
            <v>RHSA-WHSOLBR</v>
          </cell>
          <cell r="B1031" t="str">
            <v>VAR_ncap</v>
          </cell>
          <cell r="C1031" t="str">
            <v>-</v>
          </cell>
          <cell r="E1031">
            <v>8.2652165275221498E-2</v>
          </cell>
          <cell r="F1031">
            <v>2.5733207007193301E-6</v>
          </cell>
          <cell r="G1031">
            <v>8.6083359900026704E-6</v>
          </cell>
          <cell r="H1031">
            <v>6.9888585925141494E-2</v>
          </cell>
          <cell r="I1031">
            <v>9.0775319102254198E-2</v>
          </cell>
          <cell r="J1031">
            <v>1.35603018084013E-5</v>
          </cell>
          <cell r="K1031">
            <v>6.1273094351330298E-2</v>
          </cell>
          <cell r="L1031">
            <v>7.4418342587580399E-2</v>
          </cell>
          <cell r="M1031">
            <v>6.0191679824165602E-3</v>
          </cell>
          <cell r="N1031">
            <v>7.2975670840042195E-2</v>
          </cell>
          <cell r="O1031">
            <v>3.9937476234946999E-2</v>
          </cell>
        </row>
        <row r="1032">
          <cell r="A1032" t="str">
            <v>RHSA-WHSOLBR</v>
          </cell>
          <cell r="B1032" t="str">
            <v>VAR_cap</v>
          </cell>
          <cell r="C1032" t="str">
            <v>-</v>
          </cell>
          <cell r="D1032">
            <v>0.25000991745774798</v>
          </cell>
          <cell r="E1032">
            <v>0.33266208273296949</v>
          </cell>
          <cell r="F1032">
            <v>0.33266465605367018</v>
          </cell>
          <cell r="G1032">
            <v>0.33267326438966016</v>
          </cell>
          <cell r="H1032">
            <v>0.17708229272622239</v>
          </cell>
          <cell r="I1032">
            <v>0.16067141604396601</v>
          </cell>
          <cell r="J1032">
            <v>0.16067746532920399</v>
          </cell>
          <cell r="K1032">
            <v>0.15206197375539299</v>
          </cell>
          <cell r="L1032">
            <v>0.1496511985157</v>
          </cell>
          <cell r="M1032">
            <v>0.141710604921327</v>
          </cell>
          <cell r="N1032">
            <v>0.14067435631271399</v>
          </cell>
          <cell r="O1032">
            <v>0.11893231505740599</v>
          </cell>
        </row>
        <row r="1033">
          <cell r="A1033" t="str">
            <v>SCOM-SHCONBR</v>
          </cell>
          <cell r="B1033" t="str">
            <v>VAR_ncap</v>
          </cell>
          <cell r="C1033" t="str">
            <v>-</v>
          </cell>
          <cell r="D1033">
            <v>2.4282371704557801E-8</v>
          </cell>
          <cell r="E1033">
            <v>1.5905765954247501E-8</v>
          </cell>
          <cell r="F1033">
            <v>2.0538577248234801E-8</v>
          </cell>
          <cell r="G1033">
            <v>1.48950946270444E-8</v>
          </cell>
          <cell r="H1033">
            <v>2.3506523199478499E-8</v>
          </cell>
          <cell r="I1033">
            <v>2.7880933255156101E-8</v>
          </cell>
          <cell r="J1033">
            <v>3.4112370596240699E-8</v>
          </cell>
          <cell r="K1033">
            <v>4.3221337125233099E-8</v>
          </cell>
          <cell r="L1033">
            <v>4.66476092024526E-8</v>
          </cell>
          <cell r="M1033">
            <v>6.7593085425112501E-8</v>
          </cell>
          <cell r="N1033">
            <v>9.0490213019058906E-8</v>
          </cell>
          <cell r="O1033">
            <v>1.4485134086031299E-7</v>
          </cell>
        </row>
        <row r="1034">
          <cell r="A1034" t="str">
            <v>SCOM-SHCONBR</v>
          </cell>
          <cell r="B1034" t="str">
            <v>VAR_cap</v>
          </cell>
          <cell r="C1034" t="str">
            <v>-</v>
          </cell>
          <cell r="D1034">
            <v>2.4282371704557801E-8</v>
          </cell>
          <cell r="E1034">
            <v>2.84543546146283E-8</v>
          </cell>
          <cell r="F1034">
            <v>1.69326812216264E-8</v>
          </cell>
          <cell r="G1034">
            <v>1.6290526930935595E-8</v>
          </cell>
          <cell r="H1034">
            <v>5.4185384344839304E-8</v>
          </cell>
          <cell r="I1034">
            <v>6.7873628200509021E-8</v>
          </cell>
          <cell r="J1034">
            <v>8.6028095495843103E-8</v>
          </cell>
          <cell r="K1034">
            <v>1.126844938804189E-7</v>
          </cell>
          <cell r="L1034">
            <v>1.4052205106665601E-7</v>
          </cell>
          <cell r="M1034">
            <v>1.8591726891457898E-7</v>
          </cell>
          <cell r="N1034">
            <v>2.5772738486757498E-7</v>
          </cell>
          <cell r="O1034">
            <v>3.8769061764500401E-7</v>
          </cell>
        </row>
        <row r="1035">
          <cell r="A1035" t="str">
            <v>RHES-SHSOLBR</v>
          </cell>
          <cell r="B1035" t="str">
            <v>VAR_fout</v>
          </cell>
          <cell r="C1035" t="str">
            <v>RHES-SHASOL</v>
          </cell>
          <cell r="D1035">
            <v>0.37732610756439694</v>
          </cell>
          <cell r="E1035">
            <v>0.43546446102766756</v>
          </cell>
          <cell r="F1035">
            <v>0.43512513888470672</v>
          </cell>
          <cell r="G1035">
            <v>0.43522449589952517</v>
          </cell>
          <cell r="H1035">
            <v>0.42082023499547827</v>
          </cell>
          <cell r="I1035">
            <v>0.38260027398057739</v>
          </cell>
          <cell r="J1035">
            <v>0.38328893343167081</v>
          </cell>
          <cell r="K1035">
            <v>0.36472525306094006</v>
          </cell>
          <cell r="L1035">
            <v>0.31631606228521664</v>
          </cell>
          <cell r="M1035">
            <v>0.31239071973206334</v>
          </cell>
          <cell r="N1035">
            <v>0.31113863369285633</v>
          </cell>
          <cell r="O1035">
            <v>0.26342861001245604</v>
          </cell>
        </row>
        <row r="1036">
          <cell r="A1036" t="str">
            <v>RHES-SHSOLBR</v>
          </cell>
          <cell r="B1036" t="str">
            <v>VAR_fin</v>
          </cell>
          <cell r="C1036" t="str">
            <v>SOL</v>
          </cell>
          <cell r="D1036">
            <v>0.37732610756439694</v>
          </cell>
          <cell r="E1036">
            <v>0.43546446102766756</v>
          </cell>
          <cell r="F1036">
            <v>0.43512513888470672</v>
          </cell>
          <cell r="G1036">
            <v>0.43522449589952517</v>
          </cell>
          <cell r="H1036">
            <v>0.42082023499547827</v>
          </cell>
          <cell r="I1036">
            <v>0.38260027398057739</v>
          </cell>
          <cell r="J1036">
            <v>0.38328893343167081</v>
          </cell>
          <cell r="K1036">
            <v>0.36472525306094006</v>
          </cell>
          <cell r="L1036">
            <v>0.31631606228521664</v>
          </cell>
          <cell r="M1036">
            <v>0.31239071973206334</v>
          </cell>
          <cell r="N1036">
            <v>0.31113863369285633</v>
          </cell>
          <cell r="O1036">
            <v>0.26342861001245604</v>
          </cell>
        </row>
        <row r="1037">
          <cell r="A1037" t="str">
            <v>RHES-SHSOLBR</v>
          </cell>
          <cell r="B1037" t="str">
            <v>VAR_ncap</v>
          </cell>
          <cell r="C1037" t="str">
            <v>-</v>
          </cell>
          <cell r="E1037">
            <v>8.4574983958300501E-3</v>
          </cell>
          <cell r="F1037">
            <v>3.4889878642329201E-7</v>
          </cell>
          <cell r="G1037">
            <v>8.6324030104082797E-7</v>
          </cell>
          <cell r="H1037">
            <v>4.2668119826741097E-2</v>
          </cell>
          <cell r="I1037">
            <v>1.6566360821301501E-2</v>
          </cell>
          <cell r="J1037">
            <v>5.5330033252571904E-7</v>
          </cell>
          <cell r="K1037">
            <v>4.0754281132379999E-2</v>
          </cell>
          <cell r="L1037">
            <v>1.21691072629189E-2</v>
          </cell>
          <cell r="M1037">
            <v>7.5445239334316302E-4</v>
          </cell>
          <cell r="N1037">
            <v>3.5661178942766401E-2</v>
          </cell>
          <cell r="O1037">
            <v>1.3856798192846E-2</v>
          </cell>
        </row>
        <row r="1038">
          <cell r="A1038" t="str">
            <v>RHES-SHSOLBR</v>
          </cell>
          <cell r="B1038" t="str">
            <v>VAR_cap</v>
          </cell>
          <cell r="C1038" t="str">
            <v>-</v>
          </cell>
          <cell r="D1038">
            <v>5.4798678617278197E-2</v>
          </cell>
          <cell r="E1038">
            <v>6.3256177013108247E-2</v>
          </cell>
          <cell r="F1038">
            <v>6.3256525911894665E-2</v>
          </cell>
          <cell r="G1038">
            <v>6.3257389152195712E-2</v>
          </cell>
          <cell r="H1038">
            <v>6.1213667589861007E-2</v>
          </cell>
          <cell r="I1038">
            <v>5.9235252927264198E-2</v>
          </cell>
          <cell r="J1038">
            <v>5.92350339483751E-2</v>
          </cell>
          <cell r="K1038">
            <v>5.7321195254014003E-2</v>
          </cell>
          <cell r="L1038">
            <v>5.5469357282067103E-2</v>
          </cell>
          <cell r="M1038">
            <v>5.3677840788642003E-2</v>
          </cell>
          <cell r="N1038">
            <v>5.1945441652705197E-2</v>
          </cell>
          <cell r="O1038">
            <v>5.0272429528955498E-2</v>
          </cell>
        </row>
        <row r="1039">
          <cell r="A1039" t="str">
            <v>SCOM-SHSOLBR</v>
          </cell>
          <cell r="B1039" t="str">
            <v>VAR_fout</v>
          </cell>
          <cell r="C1039" t="str">
            <v>SCOM-SHASOL</v>
          </cell>
          <cell r="D1039">
            <v>0.62699484870289479</v>
          </cell>
          <cell r="E1039">
            <v>0.68733550427260337</v>
          </cell>
          <cell r="F1039">
            <v>0.68705067033610234</v>
          </cell>
          <cell r="G1039">
            <v>0.68736356529726994</v>
          </cell>
          <cell r="H1039">
            <v>0.68721823179676911</v>
          </cell>
          <cell r="I1039">
            <v>0.68724855151796649</v>
          </cell>
          <cell r="J1039">
            <v>0.68719905939959436</v>
          </cell>
          <cell r="K1039">
            <v>0.68689538432412001</v>
          </cell>
          <cell r="L1039">
            <v>0.68727175559496623</v>
          </cell>
          <cell r="M1039">
            <v>0.68681726956984845</v>
          </cell>
          <cell r="N1039">
            <v>0.68728815742154559</v>
          </cell>
          <cell r="O1039">
            <v>0.68664158141794795</v>
          </cell>
        </row>
        <row r="1040">
          <cell r="A1040" t="str">
            <v>SCOM-SHSOLBR</v>
          </cell>
          <cell r="B1040" t="str">
            <v>VAR_fin</v>
          </cell>
          <cell r="C1040" t="str">
            <v>SOL</v>
          </cell>
          <cell r="D1040">
            <v>0.62699484870289479</v>
          </cell>
          <cell r="E1040">
            <v>0.68733550427260337</v>
          </cell>
          <cell r="F1040">
            <v>0.68705067033610234</v>
          </cell>
          <cell r="G1040">
            <v>0.68736356529726994</v>
          </cell>
          <cell r="H1040">
            <v>0.68721823179676911</v>
          </cell>
          <cell r="I1040">
            <v>0.68724855151796649</v>
          </cell>
          <cell r="J1040">
            <v>0.68719905939959436</v>
          </cell>
          <cell r="K1040">
            <v>0.68689538432412001</v>
          </cell>
          <cell r="L1040">
            <v>0.68727175559496623</v>
          </cell>
          <cell r="M1040">
            <v>0.68681726956984845</v>
          </cell>
          <cell r="N1040">
            <v>0.68728815742154559</v>
          </cell>
          <cell r="O1040">
            <v>0.68664158141794795</v>
          </cell>
        </row>
        <row r="1041">
          <cell r="A1041" t="str">
            <v>SCOM-SHSOLBR</v>
          </cell>
          <cell r="B1041" t="str">
            <v>VAR_ncap</v>
          </cell>
          <cell r="C1041" t="str">
            <v>-</v>
          </cell>
          <cell r="D1041">
            <v>3.03379059188091E-5</v>
          </cell>
          <cell r="E1041">
            <v>8.7690177573842808E-3</v>
          </cell>
          <cell r="F1041">
            <v>3.66244827381133E-6</v>
          </cell>
          <cell r="G1041">
            <v>8.5944625598768501E-6</v>
          </cell>
          <cell r="H1041">
            <v>7.1744122404347396E-2</v>
          </cell>
          <cell r="I1041">
            <v>2.81213220916375E-2</v>
          </cell>
          <cell r="J1041">
            <v>1.2433505602385499E-5</v>
          </cell>
          <cell r="K1041">
            <v>7.1754191627356106E-2</v>
          </cell>
          <cell r="L1041">
            <v>2.3807705494526599E-2</v>
          </cell>
          <cell r="M1041">
            <v>4.3444157423493902E-3</v>
          </cell>
          <cell r="N1041">
            <v>6.6616755550060094E-2</v>
          </cell>
          <cell r="O1041">
            <v>2.90134708965431E-2</v>
          </cell>
        </row>
        <row r="1042">
          <cell r="A1042" t="str">
            <v>SCOM-SHSOLBR</v>
          </cell>
          <cell r="B1042" t="str">
            <v>VAR_cap</v>
          </cell>
          <cell r="C1042" t="str">
            <v>-</v>
          </cell>
          <cell r="D1042">
            <v>9.1087931381998305E-2</v>
          </cell>
          <cell r="E1042">
            <v>9.9856949139382589E-2</v>
          </cell>
          <cell r="F1042">
            <v>9.9860611587656398E-2</v>
          </cell>
          <cell r="G1042">
            <v>9.9869206050216278E-2</v>
          </cell>
          <cell r="H1042">
            <v>9.9871375734573997E-2</v>
          </cell>
          <cell r="I1042">
            <v>9.9873172991957304E-2</v>
          </cell>
          <cell r="J1042">
            <v>9.9877878001587303E-2</v>
          </cell>
          <cell r="K1042">
            <v>9.9887947224595999E-2</v>
          </cell>
          <cell r="L1042">
            <v>9.9893639060227593E-2</v>
          </cell>
          <cell r="M1042">
            <v>9.9906312864232197E-2</v>
          </cell>
          <cell r="N1042">
            <v>9.99307486325684E-2</v>
          </cell>
          <cell r="O1042">
            <v>9.9974642188952606E-2</v>
          </cell>
        </row>
        <row r="1043">
          <cell r="A1043" t="str">
            <v>RHEM-SHSTG-ELCHP</v>
          </cell>
          <cell r="B1043" t="str">
            <v>VAR_fout</v>
          </cell>
          <cell r="C1043" t="str">
            <v>RHEM-SHAELCH</v>
          </cell>
          <cell r="F1043">
            <v>1.8010204794330686</v>
          </cell>
          <cell r="G1043">
            <v>2.04476509211813</v>
          </cell>
          <cell r="H1043">
            <v>2.4066402098676085</v>
          </cell>
          <cell r="I1043">
            <v>2.4116424415150242</v>
          </cell>
          <cell r="J1043">
            <v>2.43878595185828</v>
          </cell>
          <cell r="K1043">
            <v>2.5420202676874992</v>
          </cell>
          <cell r="L1043">
            <v>2.7924516548820084</v>
          </cell>
          <cell r="M1043">
            <v>2.9081491806100077</v>
          </cell>
          <cell r="N1043">
            <v>2.8982471053515999</v>
          </cell>
          <cell r="O1043">
            <v>2.8355356406598231</v>
          </cell>
        </row>
        <row r="1044">
          <cell r="A1044" t="str">
            <v>RHEM-SHSTG-ELCHP</v>
          </cell>
          <cell r="B1044" t="str">
            <v>VAR_fin</v>
          </cell>
          <cell r="C1044" t="str">
            <v>RHEM-SHAELCH</v>
          </cell>
          <cell r="F1044">
            <v>1.8011087000249162</v>
          </cell>
          <cell r="G1044">
            <v>2.0448505621282895</v>
          </cell>
          <cell r="H1044">
            <v>2.4067481737139484</v>
          </cell>
          <cell r="I1044">
            <v>2.4117494218521625</v>
          </cell>
          <cell r="J1044">
            <v>2.4389021083657973</v>
          </cell>
          <cell r="K1044">
            <v>2.542128718761306</v>
          </cell>
          <cell r="L1044">
            <v>2.7925702983263827</v>
          </cell>
          <cell r="M1044">
            <v>2.9082667078357063</v>
          </cell>
          <cell r="N1044">
            <v>2.8983630138285901</v>
          </cell>
          <cell r="O1044">
            <v>2.8356471659255469</v>
          </cell>
        </row>
        <row r="1045">
          <cell r="A1045" t="str">
            <v>RHEM-SHSTG-ELCHP</v>
          </cell>
          <cell r="B1045" t="str">
            <v>VAR_ncap</v>
          </cell>
          <cell r="C1045" t="str">
            <v>-</v>
          </cell>
          <cell r="D1045">
            <v>7.2294289404163103E-3</v>
          </cell>
          <cell r="E1045">
            <v>0.18642786143290199</v>
          </cell>
          <cell r="F1045">
            <v>7.0961269760590195E-5</v>
          </cell>
          <cell r="G1045">
            <v>9.0201809787180006E-5</v>
          </cell>
          <cell r="H1045">
            <v>0.17149203010762901</v>
          </cell>
          <cell r="I1045">
            <v>9.7359096341589804E-2</v>
          </cell>
          <cell r="J1045">
            <v>2.18785331792299E-4</v>
          </cell>
          <cell r="K1045">
            <v>0.171584135596692</v>
          </cell>
          <cell r="L1045">
            <v>8.24857753266343E-2</v>
          </cell>
          <cell r="M1045">
            <v>1.5334544370748699E-2</v>
          </cell>
          <cell r="N1045">
            <v>0.16750723767748299</v>
          </cell>
          <cell r="O1045">
            <v>8.6577956602109998E-2</v>
          </cell>
        </row>
        <row r="1046">
          <cell r="A1046" t="str">
            <v>RHEM-SHSTG-ELCHP</v>
          </cell>
          <cell r="B1046" t="str">
            <v>VAR_cap</v>
          </cell>
          <cell r="C1046" t="str">
            <v>-</v>
          </cell>
          <cell r="D1046">
            <v>7.2294289404163103E-3</v>
          </cell>
          <cell r="E1046">
            <v>0.19365046334399089</v>
          </cell>
          <cell r="F1046">
            <v>0.19365972334379281</v>
          </cell>
          <cell r="G1046">
            <v>0.19366930354267367</v>
          </cell>
          <cell r="H1046">
            <v>0.26885310921099759</v>
          </cell>
          <cell r="I1046">
            <v>0.26887424092579021</v>
          </cell>
          <cell r="J1046">
            <v>0.26887342204781944</v>
          </cell>
          <cell r="K1046">
            <v>0.26888648399852449</v>
          </cell>
          <cell r="L1046">
            <v>0.26888028495168942</v>
          </cell>
          <cell r="M1046">
            <v>0.26888644885210239</v>
          </cell>
          <cell r="N1046">
            <v>0.26891364484326696</v>
          </cell>
          <cell r="O1046">
            <v>0.26893077071999633</v>
          </cell>
        </row>
        <row r="1047">
          <cell r="A1047" t="str">
            <v>ITOT-SWHELCBR</v>
          </cell>
          <cell r="B1047" t="str">
            <v>VAR_fout</v>
          </cell>
          <cell r="C1047" t="str">
            <v>ITOT-SWHAELC</v>
          </cell>
          <cell r="D1047">
            <v>9.8138874591632455</v>
          </cell>
          <cell r="E1047">
            <v>10.335082495356913</v>
          </cell>
          <cell r="F1047">
            <v>10.335214017417345</v>
          </cell>
          <cell r="G1047">
            <v>10.582285632029807</v>
          </cell>
          <cell r="H1047">
            <v>10.862143206871684</v>
          </cell>
          <cell r="I1047">
            <v>11.101039286036473</v>
          </cell>
          <cell r="J1047">
            <v>11.319355290668849</v>
          </cell>
          <cell r="K1047">
            <v>11.538020088784849</v>
          </cell>
          <cell r="L1047">
            <v>11.538029713477815</v>
          </cell>
          <cell r="M1047">
            <v>11.736550523074435</v>
          </cell>
          <cell r="N1047">
            <v>11.736570291395749</v>
          </cell>
          <cell r="O1047">
            <v>11.736647636375084</v>
          </cell>
        </row>
        <row r="1048">
          <cell r="A1048" t="str">
            <v>ITOT-SWHELCBR</v>
          </cell>
          <cell r="B1048" t="str">
            <v>VAR_fin</v>
          </cell>
          <cell r="C1048" t="str">
            <v>ITOT_ELC</v>
          </cell>
          <cell r="D1048">
            <v>11.646935383080624</v>
          </cell>
          <cell r="E1048">
            <v>12.258977416982029</v>
          </cell>
          <cell r="F1048">
            <v>12.249392699275711</v>
          </cell>
          <cell r="G1048">
            <v>12.525636833382515</v>
          </cell>
          <cell r="H1048">
            <v>12.839906831800981</v>
          </cell>
          <cell r="I1048">
            <v>13.104991921243725</v>
          </cell>
          <cell r="J1048">
            <v>13.345115443309128</v>
          </cell>
          <cell r="K1048">
            <v>13.585017840782365</v>
          </cell>
          <cell r="L1048">
            <v>13.585029173023484</v>
          </cell>
          <cell r="M1048">
            <v>13.818770206526958</v>
          </cell>
          <cell r="N1048">
            <v>13.818793482010591</v>
          </cell>
          <cell r="O1048">
            <v>13.818884549014841</v>
          </cell>
        </row>
        <row r="1049">
          <cell r="A1049" t="str">
            <v>ITOT-SWHELCBR</v>
          </cell>
          <cell r="B1049" t="str">
            <v>VAR_ncap</v>
          </cell>
          <cell r="C1049" t="str">
            <v>-</v>
          </cell>
          <cell r="E1049">
            <v>0.21328291806712299</v>
          </cell>
          <cell r="F1049">
            <v>6.3154785074047502E-4</v>
          </cell>
          <cell r="G1049">
            <v>5.5809529788221901E-2</v>
          </cell>
          <cell r="H1049">
            <v>0.57346871392101095</v>
          </cell>
          <cell r="I1049">
            <v>0.35701886474857097</v>
          </cell>
          <cell r="J1049">
            <v>0.10747164320802</v>
          </cell>
          <cell r="K1049">
            <v>0.55701691560098898</v>
          </cell>
          <cell r="L1049">
            <v>0.26791758836553597</v>
          </cell>
          <cell r="M1049">
            <v>0.15607506725951201</v>
          </cell>
          <cell r="N1049">
            <v>0.54544027997643396</v>
          </cell>
          <cell r="O1049">
            <v>0.27367785739007799</v>
          </cell>
        </row>
        <row r="1050">
          <cell r="A1050" t="str">
            <v>ITOT-SWHELCBR</v>
          </cell>
          <cell r="B1050" t="str">
            <v>VAR_cap</v>
          </cell>
          <cell r="C1050" t="str">
            <v>-</v>
          </cell>
          <cell r="D1050">
            <v>0.55644997413134401</v>
          </cell>
          <cell r="E1050">
            <v>0.76972731325812493</v>
          </cell>
          <cell r="F1050">
            <v>0.77034299657555372</v>
          </cell>
          <cell r="G1050">
            <v>0.82612551012409352</v>
          </cell>
          <cell r="H1050">
            <v>0.88338995721096736</v>
          </cell>
          <cell r="I1050">
            <v>0.97575078315412933</v>
          </cell>
          <cell r="J1050">
            <v>1.0379190243292378</v>
          </cell>
          <cell r="K1050">
            <v>1.0214447036007248</v>
          </cell>
          <cell r="L1050">
            <v>0.97295283217467055</v>
          </cell>
          <cell r="M1050">
            <v>0.98093996322332355</v>
          </cell>
          <cell r="N1050">
            <v>0.98305788546839978</v>
          </cell>
          <cell r="O1050">
            <v>0.97511688524945095</v>
          </cell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N4">
            <v>5.2105575001175284</v>
          </cell>
          <cell r="O4">
            <v>8.9759747736280957</v>
          </cell>
          <cell r="P4">
            <v>10.895164478513552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N5">
            <v>5.2105575001175284</v>
          </cell>
          <cell r="O5">
            <v>8.9759747736280957</v>
          </cell>
          <cell r="P5">
            <v>10.895164478513552</v>
          </cell>
        </row>
        <row r="6">
          <cell r="B6" t="str">
            <v>CO2_R</v>
          </cell>
          <cell r="C6" t="str">
            <v>VAR_fout</v>
          </cell>
          <cell r="D6" t="str">
            <v>RHNS-SHNGAHP</v>
          </cell>
          <cell r="G6">
            <v>0.11522478871299099</v>
          </cell>
          <cell r="H6">
            <v>0.10973424155473301</v>
          </cell>
          <cell r="I6">
            <v>13.801117589417</v>
          </cell>
          <cell r="J6">
            <v>32.142201663406297</v>
          </cell>
          <cell r="K6">
            <v>31.296700531595501</v>
          </cell>
          <cell r="L6">
            <v>36.463216166354499</v>
          </cell>
          <cell r="M6">
            <v>36.462740493664398</v>
          </cell>
          <cell r="N6">
            <v>36.4619911665784</v>
          </cell>
          <cell r="O6">
            <v>36.460408303023499</v>
          </cell>
          <cell r="P6">
            <v>36.458808260810599</v>
          </cell>
        </row>
        <row r="7">
          <cell r="B7" t="str">
            <v>CO2_R</v>
          </cell>
          <cell r="C7" t="str">
            <v>VAR_fout</v>
          </cell>
          <cell r="D7" t="str">
            <v>RHNS-CHPGFC</v>
          </cell>
          <cell r="H7">
            <v>2.6960458319121999E-2</v>
          </cell>
          <cell r="I7">
            <v>9.5156593620818103E-2</v>
          </cell>
          <cell r="J7">
            <v>9.4163336466575195E-2</v>
          </cell>
          <cell r="K7">
            <v>9.9905659547247699E-2</v>
          </cell>
          <cell r="L7">
            <v>0.23430248919941599</v>
          </cell>
          <cell r="M7">
            <v>0.18955419285826999</v>
          </cell>
          <cell r="N7">
            <v>0.29185833513340198</v>
          </cell>
          <cell r="O7">
            <v>0.278506161524395</v>
          </cell>
          <cell r="P7">
            <v>0.50241979870545905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4.3299042890805399</v>
          </cell>
          <cell r="F8">
            <v>0.50093480630884402</v>
          </cell>
          <cell r="G8">
            <v>1.93660212837351</v>
          </cell>
          <cell r="H8">
            <v>1.7570746964839801</v>
          </cell>
          <cell r="I8">
            <v>2.9860222815076001</v>
          </cell>
          <cell r="J8">
            <v>3.39121194676656</v>
          </cell>
          <cell r="K8">
            <v>3.2911227097218601</v>
          </cell>
          <cell r="L8">
            <v>3.54447767761445</v>
          </cell>
          <cell r="M8">
            <v>2.98777111056198</v>
          </cell>
          <cell r="N8">
            <v>3.2354302162342501</v>
          </cell>
          <cell r="O8">
            <v>21.7469236166935</v>
          </cell>
          <cell r="P8">
            <v>24.617955071612599</v>
          </cell>
        </row>
        <row r="9">
          <cell r="B9" t="str">
            <v>CO2_R</v>
          </cell>
          <cell r="C9" t="str">
            <v>VAR_fout</v>
          </cell>
          <cell r="D9" t="str">
            <v>RHEM-CHPGFC</v>
          </cell>
          <cell r="H9">
            <v>0.118014383027558</v>
          </cell>
          <cell r="I9">
            <v>0.46315772625520002</v>
          </cell>
          <cell r="J9">
            <v>0.46423616992505101</v>
          </cell>
          <cell r="K9">
            <v>0.527052553588506</v>
          </cell>
          <cell r="L9">
            <v>1.4113297717078801</v>
          </cell>
          <cell r="M9">
            <v>1.2192402348148601</v>
          </cell>
          <cell r="N9">
            <v>2.1442908045521398</v>
          </cell>
          <cell r="O9">
            <v>2.0600522547510902</v>
          </cell>
          <cell r="P9">
            <v>3.99226028815418</v>
          </cell>
        </row>
        <row r="10">
          <cell r="B10" t="str">
            <v>CO2_R</v>
          </cell>
          <cell r="C10" t="str">
            <v>VAR_fout</v>
          </cell>
          <cell r="D10" t="str">
            <v>RHEM-SHNGABR</v>
          </cell>
          <cell r="E10">
            <v>1127.9630403199899</v>
          </cell>
          <cell r="F10">
            <v>1120.26448123352</v>
          </cell>
          <cell r="G10">
            <v>1126.96894253816</v>
          </cell>
          <cell r="H10">
            <v>1120.22010212379</v>
          </cell>
          <cell r="I10">
            <v>1097.0302137425101</v>
          </cell>
          <cell r="J10">
            <v>1061.3507500052799</v>
          </cell>
          <cell r="K10">
            <v>1027.1364856185301</v>
          </cell>
          <cell r="L10">
            <v>994.009856025516</v>
          </cell>
          <cell r="M10">
            <v>948.41790284081503</v>
          </cell>
          <cell r="N10">
            <v>889.38329986078304</v>
          </cell>
          <cell r="O10">
            <v>871.27270566437596</v>
          </cell>
          <cell r="P10">
            <v>694.25561991754296</v>
          </cell>
        </row>
        <row r="11">
          <cell r="B11" t="str">
            <v>CO2_R</v>
          </cell>
          <cell r="C11" t="str">
            <v>VAR_fout</v>
          </cell>
          <cell r="D11" t="str">
            <v>RHSA-WHNGAHP</v>
          </cell>
          <cell r="G11">
            <v>0.13927600109041599</v>
          </cell>
          <cell r="H11">
            <v>0.15899874671604999</v>
          </cell>
          <cell r="I11">
            <v>16.233370693697101</v>
          </cell>
          <cell r="J11">
            <v>40.547674705248802</v>
          </cell>
          <cell r="K11">
            <v>54.215363380903703</v>
          </cell>
          <cell r="L11">
            <v>85.879252215323405</v>
          </cell>
          <cell r="M11">
            <v>91.825812811909898</v>
          </cell>
          <cell r="N11">
            <v>95.570719875979705</v>
          </cell>
          <cell r="O11">
            <v>132.69894238484</v>
          </cell>
          <cell r="P11">
            <v>134.33395456631899</v>
          </cell>
        </row>
        <row r="12">
          <cell r="B12" t="str">
            <v>CO2_R</v>
          </cell>
          <cell r="C12" t="str">
            <v>VAR_fout</v>
          </cell>
          <cell r="D12" t="str">
            <v>RHEM-SHLFOBR</v>
          </cell>
          <cell r="E12">
            <v>1928.7103025603799</v>
          </cell>
          <cell r="F12">
            <v>1531.89396336199</v>
          </cell>
          <cell r="G12">
            <v>1485.49484246154</v>
          </cell>
          <cell r="H12">
            <v>1584.21312509374</v>
          </cell>
          <cell r="I12">
            <v>1337.33976325048</v>
          </cell>
          <cell r="J12">
            <v>1191.05036687445</v>
          </cell>
          <cell r="K12">
            <v>1144.0468897851099</v>
          </cell>
          <cell r="L12">
            <v>1097.0464794545401</v>
          </cell>
          <cell r="M12">
            <v>1048.6598444664601</v>
          </cell>
          <cell r="N12">
            <v>900.55677131547395</v>
          </cell>
          <cell r="O12">
            <v>845.25316627059703</v>
          </cell>
          <cell r="P12">
            <v>363.72611950325597</v>
          </cell>
        </row>
        <row r="13">
          <cell r="B13" t="str">
            <v>CO2_R</v>
          </cell>
          <cell r="C13" t="str">
            <v>VAR_fout</v>
          </cell>
          <cell r="D13" t="str">
            <v>RHES-SHNGAHP</v>
          </cell>
          <cell r="G13">
            <v>7.8930271821116102E-2</v>
          </cell>
          <cell r="H13">
            <v>7.8482059524647402E-2</v>
          </cell>
          <cell r="I13">
            <v>0.88681672399004796</v>
          </cell>
          <cell r="J13">
            <v>1.0137015844916499</v>
          </cell>
          <cell r="K13">
            <v>0.98699234233380795</v>
          </cell>
          <cell r="L13">
            <v>36.997824134684997</v>
          </cell>
          <cell r="M13">
            <v>37.0009948504593</v>
          </cell>
          <cell r="N13">
            <v>37.001020558777398</v>
          </cell>
          <cell r="O13">
            <v>126.899879509217</v>
          </cell>
          <cell r="P13">
            <v>126.900025666085</v>
          </cell>
        </row>
        <row r="14">
          <cell r="B14" t="str">
            <v>CO2_R</v>
          </cell>
          <cell r="C14" t="str">
            <v>VAR_fout</v>
          </cell>
          <cell r="D14" t="str">
            <v>RHES-CHPGFC</v>
          </cell>
          <cell r="H14">
            <v>2.73128562852228E-2</v>
          </cell>
          <cell r="I14">
            <v>9.7621379889609297E-2</v>
          </cell>
          <cell r="J14">
            <v>9.6681668143269506E-2</v>
          </cell>
          <cell r="K14">
            <v>0.100386132024801</v>
          </cell>
          <cell r="L14">
            <v>0.23733610993419499</v>
          </cell>
          <cell r="M14">
            <v>0.19161717951051299</v>
          </cell>
          <cell r="N14">
            <v>0.30480824852508598</v>
          </cell>
          <cell r="O14">
            <v>0.29423809096359899</v>
          </cell>
          <cell r="P14">
            <v>0.56527522661205298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0.26228241820020398</v>
          </cell>
          <cell r="G15">
            <v>3.39169375644417</v>
          </cell>
          <cell r="H15">
            <v>71.412714224870101</v>
          </cell>
          <cell r="I15">
            <v>72.721597051084004</v>
          </cell>
          <cell r="J15">
            <v>75.883725558399306</v>
          </cell>
          <cell r="K15">
            <v>74.820202199735107</v>
          </cell>
          <cell r="L15">
            <v>77.500525118320894</v>
          </cell>
          <cell r="M15">
            <v>78.841993130100903</v>
          </cell>
          <cell r="N15">
            <v>77.093150247672</v>
          </cell>
          <cell r="O15">
            <v>54.257414880848998</v>
          </cell>
          <cell r="P15">
            <v>7.4181726417019398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0.28132214146461099</v>
          </cell>
          <cell r="H16">
            <v>0.27454397890363302</v>
          </cell>
          <cell r="I16">
            <v>51.201783884171498</v>
          </cell>
          <cell r="J16">
            <v>86.106003867997202</v>
          </cell>
          <cell r="K16">
            <v>109.609877413178</v>
          </cell>
          <cell r="L16">
            <v>126.141113246533</v>
          </cell>
          <cell r="M16">
            <v>139.95419271247599</v>
          </cell>
          <cell r="N16">
            <v>148.66629536856601</v>
          </cell>
          <cell r="O16">
            <v>148.66359652578299</v>
          </cell>
          <cell r="P16">
            <v>148.66161196463099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1043.1350287969999</v>
          </cell>
          <cell r="F17">
            <v>1211.8698227477</v>
          </cell>
          <cell r="G17">
            <v>1085.28918743846</v>
          </cell>
          <cell r="H17">
            <v>1179.7661775541001</v>
          </cell>
          <cell r="I17">
            <v>1211.17031727739</v>
          </cell>
          <cell r="J17">
            <v>1131.5013618200001</v>
          </cell>
          <cell r="K17">
            <v>1100.2026902453199</v>
          </cell>
          <cell r="L17">
            <v>1068.72590422897</v>
          </cell>
          <cell r="M17">
            <v>997.05143460955196</v>
          </cell>
          <cell r="N17">
            <v>923.56821876527204</v>
          </cell>
          <cell r="O17">
            <v>904.49262772204099</v>
          </cell>
          <cell r="P17">
            <v>753.46600493653796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479.80975663344202</v>
          </cell>
          <cell r="F18">
            <v>387.09425307067602</v>
          </cell>
          <cell r="G18">
            <v>674.06408968012897</v>
          </cell>
          <cell r="H18">
            <v>671.43915166551199</v>
          </cell>
          <cell r="I18">
            <v>707.06775330981702</v>
          </cell>
          <cell r="J18">
            <v>684.88668576908401</v>
          </cell>
          <cell r="K18">
            <v>660.24797448260301</v>
          </cell>
          <cell r="L18">
            <v>636.19194683295098</v>
          </cell>
          <cell r="M18">
            <v>600.02678644794798</v>
          </cell>
          <cell r="N18">
            <v>559.156178688865</v>
          </cell>
          <cell r="O18">
            <v>547.68633302505395</v>
          </cell>
          <cell r="P18">
            <v>446.51087541279099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726.71209812991003</v>
          </cell>
          <cell r="F19">
            <v>609.42015838994996</v>
          </cell>
          <cell r="G19">
            <v>119.460229226922</v>
          </cell>
          <cell r="H19">
            <v>193.023400046695</v>
          </cell>
          <cell r="I19">
            <v>55.130942669117601</v>
          </cell>
          <cell r="J19">
            <v>0.849566282410532</v>
          </cell>
          <cell r="K19">
            <v>0.85216132334604799</v>
          </cell>
          <cell r="L19">
            <v>0.80895971026128299</v>
          </cell>
          <cell r="M19">
            <v>0.98388127375308299</v>
          </cell>
          <cell r="N19">
            <v>1.38067814519624</v>
          </cell>
          <cell r="O19">
            <v>1.12725841562948</v>
          </cell>
          <cell r="P19">
            <v>2.8484652179024801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1783.66241355536</v>
          </cell>
          <cell r="F20">
            <v>1640.9692300563199</v>
          </cell>
          <cell r="G20">
            <v>1693.5554191425099</v>
          </cell>
          <cell r="H20">
            <v>1592.3501575785699</v>
          </cell>
          <cell r="I20">
            <v>1315.67614793551</v>
          </cell>
          <cell r="J20">
            <v>1286.64515127394</v>
          </cell>
          <cell r="K20">
            <v>1248.65992534409</v>
          </cell>
          <cell r="L20">
            <v>973.31080289307999</v>
          </cell>
          <cell r="M20">
            <v>872.52927239915198</v>
          </cell>
          <cell r="N20">
            <v>737.175578369542</v>
          </cell>
          <cell r="O20">
            <v>376.82038975467498</v>
          </cell>
          <cell r="P20">
            <v>98.861968793884003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0.112210169228754</v>
          </cell>
          <cell r="G21">
            <v>0.66178089022034103</v>
          </cell>
          <cell r="H21">
            <v>0.58712177627804496</v>
          </cell>
          <cell r="I21">
            <v>1.69397114364057</v>
          </cell>
          <cell r="J21">
            <v>1.6331307657474701</v>
          </cell>
          <cell r="K21">
            <v>2.4929711259231699</v>
          </cell>
          <cell r="L21">
            <v>4.1104214062793103</v>
          </cell>
          <cell r="M21">
            <v>3.2249378934218198</v>
          </cell>
          <cell r="N21">
            <v>3.2394614333890601</v>
          </cell>
          <cell r="O21">
            <v>1.8868798863122</v>
          </cell>
          <cell r="P21">
            <v>2.5446607565828301</v>
          </cell>
        </row>
        <row r="22">
          <cell r="B22" t="str">
            <v>CO2_R</v>
          </cell>
          <cell r="C22" t="str">
            <v>VAR_fout</v>
          </cell>
          <cell r="D22" t="str">
            <v>RHNM-CHPGFC</v>
          </cell>
          <cell r="H22">
            <v>0.119488535339018</v>
          </cell>
          <cell r="I22">
            <v>0.46319556815434398</v>
          </cell>
          <cell r="J22">
            <v>0.461375436487727</v>
          </cell>
          <cell r="K22">
            <v>0.52796626365585597</v>
          </cell>
          <cell r="L22">
            <v>1.3708619237836801</v>
          </cell>
          <cell r="M22">
            <v>1.1683714322321099</v>
          </cell>
          <cell r="N22">
            <v>2.1346868374536601</v>
          </cell>
          <cell r="O22">
            <v>2.0416852411141302</v>
          </cell>
          <cell r="P22">
            <v>3.2873063429529501</v>
          </cell>
        </row>
        <row r="23">
          <cell r="B23" t="str">
            <v>CO2_R</v>
          </cell>
          <cell r="C23" t="str">
            <v>VAR_fout</v>
          </cell>
          <cell r="D23" t="str">
            <v>RHEM-CHPNGA</v>
          </cell>
          <cell r="E23">
            <v>6.6526184947169398</v>
          </cell>
          <cell r="F23">
            <v>3.0571182473762502</v>
          </cell>
          <cell r="G23">
            <v>12.6769897467905</v>
          </cell>
          <cell r="H23">
            <v>47.086333917567401</v>
          </cell>
          <cell r="I23">
            <v>48.566078450472503</v>
          </cell>
          <cell r="J23">
            <v>61.966769631775001</v>
          </cell>
          <cell r="K23">
            <v>50.907097449763803</v>
          </cell>
          <cell r="L23">
            <v>55.137052752151099</v>
          </cell>
          <cell r="M23">
            <v>52.733777177611103</v>
          </cell>
          <cell r="N23">
            <v>50.728180378700998</v>
          </cell>
          <cell r="O23">
            <v>57.178506791515296</v>
          </cell>
          <cell r="P23">
            <v>88.750147960260307</v>
          </cell>
        </row>
        <row r="24">
          <cell r="B24" t="str">
            <v>CO2_R</v>
          </cell>
          <cell r="C24" t="str">
            <v>VAR_fout</v>
          </cell>
          <cell r="D24" t="str">
            <v>RHES-SHCOABR</v>
          </cell>
          <cell r="E24">
            <v>9.2701801627811005</v>
          </cell>
          <cell r="F24">
            <v>9.2701379444353496</v>
          </cell>
          <cell r="G24">
            <v>0.31343207635356002</v>
          </cell>
          <cell r="H24">
            <v>0.263650176371235</v>
          </cell>
          <cell r="I24">
            <v>0.10719794004302199</v>
          </cell>
        </row>
        <row r="25">
          <cell r="B25" t="str">
            <v>CO2_R</v>
          </cell>
          <cell r="C25" t="str">
            <v>VAR_fout</v>
          </cell>
          <cell r="D25" t="str">
            <v>RHEM-SHNGAHP</v>
          </cell>
          <cell r="G25">
            <v>0.114250234342252</v>
          </cell>
          <cell r="H25">
            <v>0.123092822928076</v>
          </cell>
          <cell r="I25">
            <v>0.14421143959539501</v>
          </cell>
          <cell r="J25">
            <v>0.10029725051132</v>
          </cell>
          <cell r="K25">
            <v>9.6801920323402499E-2</v>
          </cell>
          <cell r="L25">
            <v>0.16465921305216399</v>
          </cell>
          <cell r="M25">
            <v>0.167563813520858</v>
          </cell>
          <cell r="N25">
            <v>0.167723367651535</v>
          </cell>
          <cell r="O25">
            <v>0.124836436569995</v>
          </cell>
          <cell r="P25">
            <v>0.44238311402473901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7110.2453429426596</v>
          </cell>
          <cell r="F26">
            <v>6514.7145924457</v>
          </cell>
          <cell r="G26">
            <v>6204.5422125233299</v>
          </cell>
          <cell r="H26">
            <v>6463.1556369365799</v>
          </cell>
          <cell r="I26">
            <v>5932.8764366503601</v>
          </cell>
          <cell r="J26">
            <v>5660.1850556105201</v>
          </cell>
          <cell r="K26">
            <v>5510.1185664813001</v>
          </cell>
          <cell r="L26">
            <v>5199.2863213702603</v>
          </cell>
          <cell r="M26">
            <v>4913.6376890708198</v>
          </cell>
          <cell r="N26">
            <v>4468.2603419843499</v>
          </cell>
          <cell r="O26">
            <v>4131.2443509355298</v>
          </cell>
          <cell r="P26">
            <v>2938.1440354403699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8.9095434455655001E-2</v>
          </cell>
          <cell r="H27">
            <v>8.8920689106489606E-2</v>
          </cell>
          <cell r="I27">
            <v>0.34858230221914799</v>
          </cell>
          <cell r="J27">
            <v>0.93037280512195497</v>
          </cell>
          <cell r="K27">
            <v>0.92801663283508296</v>
          </cell>
          <cell r="L27">
            <v>0.66437802706878002</v>
          </cell>
          <cell r="M27">
            <v>1.14579175916079</v>
          </cell>
          <cell r="N27">
            <v>1.5050991229603901</v>
          </cell>
          <cell r="O27">
            <v>1.1880075616608301</v>
          </cell>
          <cell r="P27">
            <v>4.3626231541289897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94.246457323314104</v>
          </cell>
          <cell r="F28">
            <v>98.058886417504596</v>
          </cell>
          <cell r="G28">
            <v>82.713591404521296</v>
          </cell>
          <cell r="H28">
            <v>355.46839596851299</v>
          </cell>
          <cell r="I28">
            <v>621.15551679937505</v>
          </cell>
          <cell r="J28">
            <v>641.50075824142004</v>
          </cell>
          <cell r="K28">
            <v>633.50320748511103</v>
          </cell>
          <cell r="L28">
            <v>451.29974169040003</v>
          </cell>
          <cell r="M28">
            <v>396.03881157498603</v>
          </cell>
          <cell r="N28">
            <v>397.92118673768698</v>
          </cell>
          <cell r="O28">
            <v>417.27844296945699</v>
          </cell>
          <cell r="P28">
            <v>417.55266666667501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1440.94592431967</v>
          </cell>
          <cell r="F29">
            <v>1508.6875359835899</v>
          </cell>
          <cell r="G29">
            <v>1439.96351160123</v>
          </cell>
          <cell r="H29">
            <v>1491.70166241683</v>
          </cell>
          <cell r="I29">
            <v>1509.1545578191001</v>
          </cell>
          <cell r="J29">
            <v>1517.82924966991</v>
          </cell>
          <cell r="K29">
            <v>1420.61621426438</v>
          </cell>
          <cell r="L29">
            <v>1326.9801754698001</v>
          </cell>
          <cell r="M29">
            <v>1294.0373527581401</v>
          </cell>
          <cell r="N29">
            <v>1262.8247865877599</v>
          </cell>
          <cell r="O29">
            <v>1236.12679944553</v>
          </cell>
          <cell r="P29">
            <v>1173.76855078833</v>
          </cell>
        </row>
        <row r="30">
          <cell r="B30" t="str">
            <v>CO2_S</v>
          </cell>
          <cell r="C30" t="str">
            <v>VAR_fout</v>
          </cell>
          <cell r="D30" t="str">
            <v>SCOM-CHPGFC</v>
          </cell>
          <cell r="H30">
            <v>0.22220073711204399</v>
          </cell>
          <cell r="I30">
            <v>0.670904268711216</v>
          </cell>
          <cell r="J30">
            <v>0.64326496948169698</v>
          </cell>
          <cell r="K30">
            <v>0.48943389173674701</v>
          </cell>
          <cell r="L30">
            <v>1.1305333748325499</v>
          </cell>
          <cell r="M30">
            <v>1.12417312499334</v>
          </cell>
          <cell r="N30">
            <v>2.0390764802945598</v>
          </cell>
          <cell r="O30">
            <v>1.5410483391885299</v>
          </cell>
          <cell r="P30">
            <v>3.447811827392</v>
          </cell>
        </row>
        <row r="31">
          <cell r="B31" t="str">
            <v>CO2_S</v>
          </cell>
          <cell r="C31" t="str">
            <v>VAR_fout</v>
          </cell>
          <cell r="D31" t="str">
            <v>SCOM-SHLFOBR</v>
          </cell>
          <cell r="E31">
            <v>2229.9139142781401</v>
          </cell>
          <cell r="F31">
            <v>1981.3147340463199</v>
          </cell>
          <cell r="G31">
            <v>1864.4222166575601</v>
          </cell>
          <cell r="H31">
            <v>1570.16797444854</v>
          </cell>
          <cell r="I31">
            <v>1255.0851578568299</v>
          </cell>
          <cell r="J31">
            <v>1025.4131511497401</v>
          </cell>
          <cell r="K31">
            <v>949.85435071131405</v>
          </cell>
          <cell r="L31">
            <v>982.20577131150799</v>
          </cell>
          <cell r="M31">
            <v>676.82297089126405</v>
          </cell>
          <cell r="N31">
            <v>559.86710369494995</v>
          </cell>
          <cell r="O31">
            <v>325.86205328583401</v>
          </cell>
          <cell r="P31">
            <v>169.43461013677199</v>
          </cell>
        </row>
        <row r="32">
          <cell r="B32" t="str">
            <v>CO2_S</v>
          </cell>
          <cell r="C32" t="str">
            <v>VAR_comnet</v>
          </cell>
          <cell r="D32" t="str">
            <v>-</v>
          </cell>
          <cell r="E32">
            <v>3765.1062959211199</v>
          </cell>
          <cell r="F32">
            <v>3588.0611564474202</v>
          </cell>
          <cell r="G32">
            <v>3387.1884150977698</v>
          </cell>
          <cell r="H32">
            <v>3417.6491542601002</v>
          </cell>
          <cell r="I32">
            <v>3386.41471904624</v>
          </cell>
          <cell r="J32">
            <v>3186.3167968356702</v>
          </cell>
          <cell r="K32">
            <v>3005.39122298538</v>
          </cell>
          <cell r="L32">
            <v>2762.2805998736098</v>
          </cell>
          <cell r="M32">
            <v>2369.1691001085401</v>
          </cell>
          <cell r="N32">
            <v>2224.15725262365</v>
          </cell>
          <cell r="O32">
            <v>1981.9963516016701</v>
          </cell>
          <cell r="P32">
            <v>1768.56626257329</v>
          </cell>
        </row>
        <row r="33">
          <cell r="B33" t="str">
            <v>CO2_T</v>
          </cell>
          <cell r="C33" t="str">
            <v>VAR_fout</v>
          </cell>
          <cell r="D33" t="str">
            <v>T_B_u-ICENGAEXT</v>
          </cell>
          <cell r="E33">
            <v>1.77344186286418E-2</v>
          </cell>
          <cell r="F33">
            <v>1.78718016641169E-2</v>
          </cell>
          <cell r="G33">
            <v>1.7810257643507601E-2</v>
          </cell>
        </row>
        <row r="34">
          <cell r="B34" t="str">
            <v>CO2_T</v>
          </cell>
          <cell r="C34" t="str">
            <v>VAR_fout</v>
          </cell>
          <cell r="D34" t="str">
            <v>TFHGV-ICENGA</v>
          </cell>
          <cell r="E34">
            <v>1.6807784543629829</v>
          </cell>
          <cell r="F34">
            <v>0.19802561204722299</v>
          </cell>
          <cell r="G34">
            <v>0.25326635771059758</v>
          </cell>
          <cell r="H34">
            <v>0.25049447649953072</v>
          </cell>
          <cell r="I34">
            <v>0.23152854964446962</v>
          </cell>
          <cell r="J34">
            <v>0.2250384549115069</v>
          </cell>
          <cell r="K34">
            <v>0.21497042359020682</v>
          </cell>
          <cell r="L34">
            <v>0.20370663243906439</v>
          </cell>
          <cell r="M34">
            <v>0.19772329986055812</v>
          </cell>
          <cell r="N34">
            <v>0.19708366511588021</v>
          </cell>
          <cell r="O34">
            <v>0.19811626346407479</v>
          </cell>
          <cell r="P34">
            <v>0.19632834100534641</v>
          </cell>
        </row>
        <row r="35">
          <cell r="B35" t="str">
            <v>CO2_T</v>
          </cell>
          <cell r="C35" t="str">
            <v>VAR_fout</v>
          </cell>
          <cell r="D35" t="str">
            <v>T-Plg-GSL-mix_S1</v>
          </cell>
          <cell r="E35">
            <v>2.24917367826519E-2</v>
          </cell>
          <cell r="F35">
            <v>7.8433463587794003E-2</v>
          </cell>
          <cell r="G35">
            <v>9.9675712292002297E-2</v>
          </cell>
          <cell r="H35">
            <v>0.10042570821473559</v>
          </cell>
          <cell r="I35">
            <v>8.6052610278310099E-2</v>
          </cell>
          <cell r="J35">
            <v>7.6366935026404445E-2</v>
          </cell>
          <cell r="K35">
            <v>9.0659484566898804E-2</v>
          </cell>
          <cell r="L35">
            <v>6.8490222299413095E-2</v>
          </cell>
          <cell r="M35">
            <v>0.12830392096434101</v>
          </cell>
          <cell r="N35">
            <v>0.2340437558672786</v>
          </cell>
          <cell r="O35">
            <v>0.34029425334791891</v>
          </cell>
          <cell r="P35">
            <v>0.51001684056760299</v>
          </cell>
        </row>
        <row r="36">
          <cell r="B36" t="str">
            <v>CO2_T</v>
          </cell>
          <cell r="C36" t="str">
            <v>VAR_fout</v>
          </cell>
          <cell r="D36" t="str">
            <v>T-Plg-GSL-mix_S2</v>
          </cell>
          <cell r="E36">
            <v>6.2885326796389096</v>
          </cell>
          <cell r="F36">
            <v>12.289549976913118</v>
          </cell>
          <cell r="G36">
            <v>11.870773125868581</v>
          </cell>
          <cell r="H36">
            <v>9.6230337652834503</v>
          </cell>
          <cell r="I36">
            <v>1.167113445098678</v>
          </cell>
          <cell r="J36">
            <v>0.34326036419478179</v>
          </cell>
          <cell r="K36">
            <v>0.31627299760253413</v>
          </cell>
          <cell r="L36">
            <v>0.2026166081542371</v>
          </cell>
          <cell r="M36">
            <v>0.34160375026653539</v>
          </cell>
          <cell r="N36">
            <v>5.8816981934700143</v>
          </cell>
          <cell r="O36">
            <v>13.839895471598924</v>
          </cell>
          <cell r="P36">
            <v>16.739620568740129</v>
          </cell>
        </row>
        <row r="37">
          <cell r="B37" t="str">
            <v>CO2_T</v>
          </cell>
          <cell r="C37" t="str">
            <v>VAR_fout</v>
          </cell>
          <cell r="D37" t="str">
            <v>T-Plg-GSL-mix_S3</v>
          </cell>
          <cell r="E37">
            <v>6.6984397753215204</v>
          </cell>
          <cell r="F37">
            <v>18.358589229913541</v>
          </cell>
          <cell r="G37">
            <v>62.638716827537898</v>
          </cell>
          <cell r="H37">
            <v>68.470491310846398</v>
          </cell>
          <cell r="I37">
            <v>74.651072660784223</v>
          </cell>
          <cell r="J37">
            <v>36.892586019802657</v>
          </cell>
          <cell r="K37">
            <v>26.686555044658238</v>
          </cell>
          <cell r="L37">
            <v>7.9285095104994348</v>
          </cell>
          <cell r="M37">
            <v>16.965515848260214</v>
          </cell>
          <cell r="N37">
            <v>14.576999690289329</v>
          </cell>
          <cell r="O37">
            <v>11.205572201738464</v>
          </cell>
          <cell r="P37">
            <v>3.1304039652574009</v>
          </cell>
        </row>
        <row r="38">
          <cell r="B38" t="str">
            <v>CO2_T</v>
          </cell>
          <cell r="C38" t="str">
            <v>VAR_fout</v>
          </cell>
          <cell r="D38" t="str">
            <v>T-Plg-GSL-mix_S4</v>
          </cell>
          <cell r="E38">
            <v>12.4403948420081</v>
          </cell>
          <cell r="F38">
            <v>22.5527338472438</v>
          </cell>
          <cell r="G38">
            <v>21.681324555955989</v>
          </cell>
          <cell r="H38">
            <v>17.36259209799189</v>
          </cell>
          <cell r="I38">
            <v>2.8128654407078102</v>
          </cell>
          <cell r="J38">
            <v>0.8238371113678149</v>
          </cell>
          <cell r="K38">
            <v>1.2385804033969641</v>
          </cell>
          <cell r="L38">
            <v>0.68009566444236902</v>
          </cell>
          <cell r="M38">
            <v>11.500416118290996</v>
          </cell>
          <cell r="N38">
            <v>10.693467208328766</v>
          </cell>
          <cell r="O38">
            <v>7.3239073460978172</v>
          </cell>
          <cell r="P38">
            <v>38.189900765092631</v>
          </cell>
        </row>
        <row r="39">
          <cell r="B39" t="str">
            <v>CO2_T</v>
          </cell>
          <cell r="C39" t="str">
            <v>VAR_fout</v>
          </cell>
          <cell r="D39" t="str">
            <v>TFLGV-HYBDSL</v>
          </cell>
          <cell r="F39">
            <v>32.622115003026998</v>
          </cell>
          <cell r="G39">
            <v>97.593084947005693</v>
          </cell>
          <cell r="H39">
            <v>276.54240608522531</v>
          </cell>
          <cell r="I39">
            <v>330.5082514490054</v>
          </cell>
          <cell r="J39">
            <v>162.80404171968095</v>
          </cell>
          <cell r="K39">
            <v>178.09233380786532</v>
          </cell>
          <cell r="L39">
            <v>189.70173800362278</v>
          </cell>
          <cell r="M39">
            <v>191.30960733288418</v>
          </cell>
          <cell r="N39">
            <v>190.64324975750509</v>
          </cell>
          <cell r="O39">
            <v>190.31856265358559</v>
          </cell>
          <cell r="P39">
            <v>192.62999307554421</v>
          </cell>
        </row>
        <row r="40">
          <cell r="B40" t="str">
            <v>CO2_T</v>
          </cell>
          <cell r="C40" t="str">
            <v>VAR_fout</v>
          </cell>
          <cell r="D40" t="str">
            <v>TFLGV-ICEGSLExt</v>
          </cell>
          <cell r="E40">
            <v>53.421226555904802</v>
          </cell>
          <cell r="F40">
            <v>100.163733013127</v>
          </cell>
          <cell r="G40">
            <v>42.750290468062801</v>
          </cell>
          <cell r="H40">
            <v>20.033717399867001</v>
          </cell>
        </row>
        <row r="41">
          <cell r="B41" t="str">
            <v>CO2_T</v>
          </cell>
          <cell r="C41" t="str">
            <v>VAR_fout</v>
          </cell>
          <cell r="D41" t="str">
            <v>TFLGV-ICEDSLExt</v>
          </cell>
          <cell r="E41">
            <v>811.95683256468101</v>
          </cell>
          <cell r="F41">
            <v>579.34843440716202</v>
          </cell>
          <cell r="G41">
            <v>415.03420086093399</v>
          </cell>
          <cell r="H41">
            <v>199.80668987139899</v>
          </cell>
        </row>
        <row r="42">
          <cell r="B42" t="str">
            <v>CO2_T</v>
          </cell>
          <cell r="C42" t="str">
            <v>VAR_fout</v>
          </cell>
          <cell r="D42" t="str">
            <v>T_C-ICE-NGA-S1</v>
          </cell>
          <cell r="E42">
            <v>0.19917618450663779</v>
          </cell>
          <cell r="F42">
            <v>0.13409048451447156</v>
          </cell>
          <cell r="G42">
            <v>0.13476676968108994</v>
          </cell>
          <cell r="H42">
            <v>1.0257170518777562E-2</v>
          </cell>
          <cell r="I42">
            <v>6.6743006378181648E-3</v>
          </cell>
          <cell r="J42">
            <v>4.8186663377906072E-3</v>
          </cell>
          <cell r="K42">
            <v>4.2711882011450602E-3</v>
          </cell>
          <cell r="L42">
            <v>4.0534944201901096E-3</v>
          </cell>
          <cell r="M42">
            <v>3.7100502322610341E-3</v>
          </cell>
          <cell r="N42">
            <v>3.61887613257333E-3</v>
          </cell>
          <cell r="O42">
            <v>3.5423661255166213E-3</v>
          </cell>
          <cell r="P42">
            <v>3.4804149047004901E-3</v>
          </cell>
        </row>
        <row r="43">
          <cell r="B43" t="str">
            <v>CO2_T</v>
          </cell>
          <cell r="C43" t="str">
            <v>VAR_fout</v>
          </cell>
          <cell r="D43" t="str">
            <v>T_C-ICE-NGA-S2</v>
          </cell>
          <cell r="E43">
            <v>2.828477197885503</v>
          </cell>
          <cell r="F43">
            <v>1.8971683145081608</v>
          </cell>
          <cell r="G43">
            <v>2.5691951943180906</v>
          </cell>
          <cell r="H43">
            <v>1.2953058492419829E-2</v>
          </cell>
          <cell r="I43">
            <v>1.2444062368669399E-2</v>
          </cell>
          <cell r="J43">
            <v>1.11518960578005E-2</v>
          </cell>
          <cell r="K43">
            <v>1.002100396032498E-2</v>
          </cell>
          <cell r="L43">
            <v>8.9317460524423898E-3</v>
          </cell>
          <cell r="M43">
            <v>8.1930042187260878E-3</v>
          </cell>
          <cell r="N43">
            <v>7.7017284188817805E-3</v>
          </cell>
          <cell r="O43">
            <v>7.4846184344606603E-3</v>
          </cell>
          <cell r="P43">
            <v>7.2801342724277997E-3</v>
          </cell>
        </row>
        <row r="44">
          <cell r="B44" t="str">
            <v>CO2_T</v>
          </cell>
          <cell r="C44" t="str">
            <v>VAR_fout</v>
          </cell>
          <cell r="D44" t="str">
            <v>TFLGV-ICEDSL</v>
          </cell>
          <cell r="E44">
            <v>325.61804161910061</v>
          </cell>
          <cell r="F44">
            <v>384.70602823866693</v>
          </cell>
          <cell r="G44">
            <v>384.61115693758512</v>
          </cell>
          <cell r="H44">
            <v>154.36769174803243</v>
          </cell>
          <cell r="I44">
            <v>20.446674131260941</v>
          </cell>
          <cell r="J44">
            <v>20.288994168666139</v>
          </cell>
          <cell r="K44">
            <v>11.275484290490011</v>
          </cell>
          <cell r="L44">
            <v>1.3911073112838501</v>
          </cell>
          <cell r="M44">
            <v>1.2424048076352689</v>
          </cell>
          <cell r="N44">
            <v>1.033734069781217</v>
          </cell>
          <cell r="O44">
            <v>0.82710447038671253</v>
          </cell>
          <cell r="P44">
            <v>1.1895349161651241</v>
          </cell>
        </row>
        <row r="45">
          <cell r="B45" t="str">
            <v>CO2_T</v>
          </cell>
          <cell r="C45" t="str">
            <v>VAR_fout</v>
          </cell>
          <cell r="D45" t="str">
            <v>T_C-ICE-NGA-S3</v>
          </cell>
          <cell r="E45">
            <v>0.23824179624836336</v>
          </cell>
          <cell r="F45">
            <v>0.20960068209269123</v>
          </cell>
          <cell r="G45">
            <v>0.27188698435082204</v>
          </cell>
          <cell r="H45">
            <v>3.2991645006189278E-2</v>
          </cell>
          <cell r="I45">
            <v>1.748466740964813E-2</v>
          </cell>
          <cell r="J45">
            <v>1.4925627968777899E-2</v>
          </cell>
          <cell r="K45">
            <v>1.3076267603774261E-2</v>
          </cell>
          <cell r="L45">
            <v>1.1600320417073939E-2</v>
          </cell>
          <cell r="M45">
            <v>1.0762761693152708E-2</v>
          </cell>
          <cell r="N45">
            <v>9.8657689320192192E-3</v>
          </cell>
          <cell r="O45">
            <v>9.4106167823141927E-3</v>
          </cell>
          <cell r="P45">
            <v>8.8632459709886598E-3</v>
          </cell>
        </row>
        <row r="46">
          <cell r="B46" t="str">
            <v>CO2_T</v>
          </cell>
          <cell r="C46" t="str">
            <v>VAR_fout</v>
          </cell>
          <cell r="D46" t="str">
            <v>T_C-ICE-NGA-S4</v>
          </cell>
          <cell r="E46">
            <v>2.7124824127454907</v>
          </cell>
          <cell r="F46">
            <v>2.656378497808952</v>
          </cell>
          <cell r="G46">
            <v>2.4772528970527437</v>
          </cell>
          <cell r="H46">
            <v>8.336574466124843E-3</v>
          </cell>
          <cell r="I46">
            <v>1.3629034251451611E-2</v>
          </cell>
          <cell r="J46">
            <v>1.3337263651983268E-2</v>
          </cell>
          <cell r="K46">
            <v>1.186497257250353E-2</v>
          </cell>
          <cell r="L46">
            <v>1.0521153874176868E-2</v>
          </cell>
          <cell r="M46">
            <v>9.764691302560434E-3</v>
          </cell>
          <cell r="N46">
            <v>8.7802016790861307E-3</v>
          </cell>
          <cell r="O46">
            <v>8.1217231268045972E-3</v>
          </cell>
          <cell r="P46">
            <v>7.6304459681852599E-3</v>
          </cell>
        </row>
        <row r="47">
          <cell r="B47" t="str">
            <v>CO2_T</v>
          </cell>
          <cell r="C47" t="str">
            <v>VAR_fout</v>
          </cell>
          <cell r="D47" t="str">
            <v>T_C-MHY-GSL-S1</v>
          </cell>
          <cell r="F47">
            <v>5.4698572520502503E-2</v>
          </cell>
          <cell r="G47">
            <v>15.74296816582476</v>
          </cell>
          <cell r="H47">
            <v>14.619995684298068</v>
          </cell>
          <cell r="I47">
            <v>10.546714539227954</v>
          </cell>
          <cell r="J47">
            <v>2.0603932528189817</v>
          </cell>
          <cell r="K47">
            <v>0.10736552285490811</v>
          </cell>
          <cell r="L47">
            <v>8.0022338599072901E-2</v>
          </cell>
          <cell r="M47">
            <v>6.000278697494877E-2</v>
          </cell>
          <cell r="N47">
            <v>8.6691335388110899E-2</v>
          </cell>
          <cell r="O47">
            <v>0.19257135803541622</v>
          </cell>
          <cell r="P47">
            <v>0.2589863922049232</v>
          </cell>
        </row>
        <row r="48">
          <cell r="B48" t="str">
            <v>CO2_T</v>
          </cell>
          <cell r="C48" t="str">
            <v>VAR_fout</v>
          </cell>
          <cell r="D48" t="str">
            <v>T_C-MHY-GSL-S2</v>
          </cell>
          <cell r="F48">
            <v>4.6257668203444097E-2</v>
          </cell>
          <cell r="G48">
            <v>0.55312757487575925</v>
          </cell>
          <cell r="H48">
            <v>0.70033644803398265</v>
          </cell>
          <cell r="I48">
            <v>0.62201256280524031</v>
          </cell>
          <cell r="J48">
            <v>0.35690679951758997</v>
          </cell>
          <cell r="K48">
            <v>0.19288693368876272</v>
          </cell>
          <cell r="L48">
            <v>0.1510720186565512</v>
          </cell>
          <cell r="M48">
            <v>0.12126212379522675</v>
          </cell>
          <cell r="N48">
            <v>0.162982813646738</v>
          </cell>
          <cell r="O48">
            <v>0.24066850312813157</v>
          </cell>
          <cell r="P48">
            <v>0.27097003554940247</v>
          </cell>
        </row>
        <row r="49">
          <cell r="B49" t="str">
            <v>CO2_T</v>
          </cell>
          <cell r="C49" t="str">
            <v>VAR_fout</v>
          </cell>
          <cell r="D49" t="str">
            <v>T_C-MHY-DSL-S1</v>
          </cell>
          <cell r="F49">
            <v>5.6275207774433601E-2</v>
          </cell>
          <cell r="G49">
            <v>61.140372907853994</v>
          </cell>
          <cell r="H49">
            <v>156.93159458173318</v>
          </cell>
          <cell r="I49">
            <v>143.39666199895137</v>
          </cell>
          <cell r="J49">
            <v>82.549971199013584</v>
          </cell>
          <cell r="K49">
            <v>20.326891794195575</v>
          </cell>
          <cell r="L49">
            <v>5.1649900481045679</v>
          </cell>
          <cell r="M49">
            <v>0.73567156791915567</v>
          </cell>
          <cell r="N49">
            <v>0.11088091638581329</v>
          </cell>
          <cell r="O49">
            <v>0.12422873920293599</v>
          </cell>
          <cell r="P49">
            <v>0.1305242196699698</v>
          </cell>
        </row>
        <row r="50">
          <cell r="B50" t="str">
            <v>CO2_T</v>
          </cell>
          <cell r="C50" t="str">
            <v>VAR_fout</v>
          </cell>
          <cell r="D50" t="str">
            <v>T_C-MHY-GSL-S3</v>
          </cell>
          <cell r="F50">
            <v>7.3210840657034398E-2</v>
          </cell>
          <cell r="G50">
            <v>0.40388823846820243</v>
          </cell>
          <cell r="H50">
            <v>0.57932175082178738</v>
          </cell>
          <cell r="I50">
            <v>0.52080176118467292</v>
          </cell>
          <cell r="J50">
            <v>0.35048530113098147</v>
          </cell>
          <cell r="K50">
            <v>0.2599415580496296</v>
          </cell>
          <cell r="L50">
            <v>0.24275461186570091</v>
          </cell>
          <cell r="M50">
            <v>0.21125819140800361</v>
          </cell>
          <cell r="N50">
            <v>0.28022970668519859</v>
          </cell>
          <cell r="O50">
            <v>0.40362291397417405</v>
          </cell>
          <cell r="P50">
            <v>0.40064858111469115</v>
          </cell>
        </row>
        <row r="51">
          <cell r="B51" t="str">
            <v>CO2_T</v>
          </cell>
          <cell r="C51" t="str">
            <v>VAR_fout</v>
          </cell>
          <cell r="D51" t="str">
            <v>T_C-MHY-DSL-S2</v>
          </cell>
          <cell r="F51">
            <v>4.44046001837273E-2</v>
          </cell>
          <cell r="G51">
            <v>0.35633746173626007</v>
          </cell>
          <cell r="H51">
            <v>0.78138539317957134</v>
          </cell>
          <cell r="I51">
            <v>1.5900643879305196</v>
          </cell>
          <cell r="J51">
            <v>1.62883895386738</v>
          </cell>
          <cell r="K51">
            <v>0.94019881502108604</v>
          </cell>
          <cell r="L51">
            <v>0.44657615031858899</v>
          </cell>
          <cell r="M51">
            <v>0.28615064381673355</v>
          </cell>
          <cell r="N51">
            <v>0.36353594892790908</v>
          </cell>
          <cell r="O51">
            <v>0.51178641436972561</v>
          </cell>
          <cell r="P51">
            <v>0.68239601709346398</v>
          </cell>
        </row>
        <row r="52">
          <cell r="B52" t="str">
            <v>CO2_T</v>
          </cell>
          <cell r="C52" t="str">
            <v>VAR_fout</v>
          </cell>
          <cell r="D52" t="str">
            <v>T_C-MHY-GSL-S4</v>
          </cell>
          <cell r="F52">
            <v>9.6472809270892398E-2</v>
          </cell>
          <cell r="G52">
            <v>86.227733263012681</v>
          </cell>
          <cell r="H52">
            <v>295.98547070407608</v>
          </cell>
          <cell r="I52">
            <v>278.78684771577639</v>
          </cell>
          <cell r="J52">
            <v>283.3892002334801</v>
          </cell>
          <cell r="K52">
            <v>270.61620628129259</v>
          </cell>
          <cell r="L52">
            <v>256.98720313226988</v>
          </cell>
          <cell r="M52">
            <v>243.15761963164641</v>
          </cell>
          <cell r="N52">
            <v>234.64921388727498</v>
          </cell>
          <cell r="O52">
            <v>227.40621847325207</v>
          </cell>
          <cell r="P52">
            <v>224.34071293451217</v>
          </cell>
        </row>
        <row r="53">
          <cell r="B53" t="str">
            <v>CO2_T</v>
          </cell>
          <cell r="C53" t="str">
            <v>VAR_fout</v>
          </cell>
          <cell r="D53" t="str">
            <v>T_C-MHY-DSL-S3</v>
          </cell>
          <cell r="F53">
            <v>6.7902762586618703E-2</v>
          </cell>
          <cell r="G53">
            <v>0.30159627101823477</v>
          </cell>
          <cell r="H53">
            <v>0.63611949038409477</v>
          </cell>
          <cell r="I53">
            <v>6.3640847852244837</v>
          </cell>
          <cell r="J53">
            <v>83.327969481458155</v>
          </cell>
          <cell r="K53">
            <v>156.24690266841662</v>
          </cell>
          <cell r="L53">
            <v>168.63666848251259</v>
          </cell>
          <cell r="M53">
            <v>165.02421125680689</v>
          </cell>
          <cell r="N53">
            <v>160.5344798012988</v>
          </cell>
          <cell r="O53">
            <v>156.00143823290227</v>
          </cell>
          <cell r="P53">
            <v>153.7381428217677</v>
          </cell>
        </row>
        <row r="54">
          <cell r="B54" t="str">
            <v>CO2_T</v>
          </cell>
          <cell r="C54" t="str">
            <v>VAR_fout</v>
          </cell>
          <cell r="D54" t="str">
            <v>T_B_c-HYBDSL-S1</v>
          </cell>
          <cell r="F54">
            <v>0.13508008486067399</v>
          </cell>
          <cell r="G54">
            <v>0.17438311489730379</v>
          </cell>
          <cell r="H54">
            <v>9.61978457624591E-2</v>
          </cell>
          <cell r="I54">
            <v>0.56862779327485991</v>
          </cell>
          <cell r="J54">
            <v>0.69436471767928887</v>
          </cell>
          <cell r="K54">
            <v>1.03056309205662</v>
          </cell>
          <cell r="L54">
            <v>1.6351571297224001</v>
          </cell>
          <cell r="M54">
            <v>2.2854711985134619</v>
          </cell>
          <cell r="N54">
            <v>3.2019511942210226</v>
          </cell>
          <cell r="O54">
            <v>3.3113983467524788</v>
          </cell>
          <cell r="P54">
            <v>5.1419815763352901</v>
          </cell>
        </row>
        <row r="55">
          <cell r="B55" t="str">
            <v>CO2_T</v>
          </cell>
          <cell r="C55" t="str">
            <v>VAR_fout</v>
          </cell>
          <cell r="D55" t="str">
            <v>T_C-MHY-DSL-S4</v>
          </cell>
          <cell r="F55">
            <v>4.1680803858944598E-2</v>
          </cell>
          <cell r="G55">
            <v>0.11241076219301799</v>
          </cell>
          <cell r="H55">
            <v>0.16969753905788459</v>
          </cell>
          <cell r="I55">
            <v>0.26580856592290136</v>
          </cell>
          <cell r="J55">
            <v>0.51332073060387695</v>
          </cell>
          <cell r="K55">
            <v>0.69032418359152392</v>
          </cell>
          <cell r="L55">
            <v>1.058299146951323</v>
          </cell>
          <cell r="M55">
            <v>1.149295921528092</v>
          </cell>
          <cell r="N55">
            <v>0.90775492666873303</v>
          </cell>
          <cell r="O55">
            <v>0.49150285910125358</v>
          </cell>
          <cell r="P55">
            <v>0.53634574054903938</v>
          </cell>
        </row>
        <row r="56">
          <cell r="B56" t="str">
            <v>CO2_T</v>
          </cell>
          <cell r="C56" t="str">
            <v>VAR_fout</v>
          </cell>
          <cell r="D56" t="str">
            <v>T_B_c-HYBDSL-S2</v>
          </cell>
          <cell r="F56">
            <v>3.9325020297996199E-2</v>
          </cell>
          <cell r="G56">
            <v>3.0590958795313594</v>
          </cell>
          <cell r="H56">
            <v>16.728641331849452</v>
          </cell>
          <cell r="I56">
            <v>15.984291296899992</v>
          </cell>
          <cell r="J56">
            <v>14.674565628953552</v>
          </cell>
          <cell r="K56">
            <v>14.038799631513823</v>
          </cell>
          <cell r="L56">
            <v>12.872038724686689</v>
          </cell>
          <cell r="M56">
            <v>13.422163175466871</v>
          </cell>
          <cell r="N56">
            <v>14.284236745547979</v>
          </cell>
          <cell r="O56">
            <v>16.344827906394759</v>
          </cell>
          <cell r="P56">
            <v>17.303544959095682</v>
          </cell>
        </row>
        <row r="57">
          <cell r="B57" t="str">
            <v>CO2_T</v>
          </cell>
          <cell r="C57" t="str">
            <v>VAR_fout</v>
          </cell>
          <cell r="D57" t="str">
            <v>T_B_c-HYBDSL-S3</v>
          </cell>
          <cell r="F57">
            <v>2.31579687591577E-2</v>
          </cell>
          <cell r="G57">
            <v>0.3469948818532223</v>
          </cell>
          <cell r="H57">
            <v>10.005662848764025</v>
          </cell>
          <cell r="I57">
            <v>9.6686940347560597</v>
          </cell>
          <cell r="J57">
            <v>8.7292239408506092</v>
          </cell>
          <cell r="K57">
            <v>8.3169646554087713</v>
          </cell>
          <cell r="L57">
            <v>7.4898055270578601</v>
          </cell>
          <cell r="M57">
            <v>7.4735073761116304</v>
          </cell>
          <cell r="N57">
            <v>7.1346021386228404</v>
          </cell>
          <cell r="O57">
            <v>6.4814442620092061</v>
          </cell>
          <cell r="P57">
            <v>3.9122740737180277</v>
          </cell>
        </row>
        <row r="58">
          <cell r="B58" t="str">
            <v>CO2_T</v>
          </cell>
          <cell r="C58" t="str">
            <v>VAR_fout</v>
          </cell>
          <cell r="D58" t="str">
            <v>T_B_c-HYBDSL-S4</v>
          </cell>
          <cell r="F58">
            <v>2.40926300833854E-3</v>
          </cell>
          <cell r="G58">
            <v>5.2447301207051798E-3</v>
          </cell>
          <cell r="H58">
            <v>3.5636772861939014E-3</v>
          </cell>
          <cell r="I58">
            <v>5.9042624618047251E-3</v>
          </cell>
          <cell r="J58">
            <v>9.0396004054251987E-3</v>
          </cell>
          <cell r="K58">
            <v>8.8455090180013501E-3</v>
          </cell>
          <cell r="L58">
            <v>1.217996274326631E-2</v>
          </cell>
          <cell r="M58">
            <v>1.2439287198096189E-2</v>
          </cell>
          <cell r="N58">
            <v>1.2149054268946991E-2</v>
          </cell>
          <cell r="O58">
            <v>1.933004503828032E-2</v>
          </cell>
          <cell r="P58">
            <v>2.7597316217265001E-2</v>
          </cell>
        </row>
        <row r="59">
          <cell r="B59" t="str">
            <v>CO2_T</v>
          </cell>
          <cell r="C59" t="str">
            <v>VAR_fout</v>
          </cell>
          <cell r="D59" t="str">
            <v>TFHGV-ICEDSLExt</v>
          </cell>
          <cell r="E59">
            <v>1410.02033045132</v>
          </cell>
          <cell r="F59">
            <v>865.365519767367</v>
          </cell>
          <cell r="G59">
            <v>842.17350988260796</v>
          </cell>
          <cell r="H59">
            <v>362.64092211457199</v>
          </cell>
        </row>
        <row r="60">
          <cell r="B60" t="str">
            <v>CO2_T</v>
          </cell>
          <cell r="C60" t="str">
            <v>VAR_fout</v>
          </cell>
          <cell r="D60" t="str">
            <v>TPSHPGSLEXT</v>
          </cell>
          <cell r="E60">
            <v>129.873812963153</v>
          </cell>
          <cell r="F60">
            <v>58.762579964301899</v>
          </cell>
          <cell r="G60">
            <v>117.82320927691801</v>
          </cell>
          <cell r="H60">
            <v>155.17551052315699</v>
          </cell>
          <cell r="I60">
            <v>198.55410332444299</v>
          </cell>
          <cell r="J60">
            <v>122.570989635652</v>
          </cell>
          <cell r="K60">
            <v>60.6696047491725</v>
          </cell>
        </row>
        <row r="61">
          <cell r="B61" t="str">
            <v>CO2_T</v>
          </cell>
          <cell r="C61" t="str">
            <v>VAR_fout</v>
          </cell>
          <cell r="D61" t="str">
            <v>T_TW-ICEGSL-S1</v>
          </cell>
          <cell r="E61">
            <v>3.2574509317113569</v>
          </cell>
          <cell r="F61">
            <v>36.514786740535612</v>
          </cell>
          <cell r="G61">
            <v>36.90072494524577</v>
          </cell>
          <cell r="H61">
            <v>45.639938719281744</v>
          </cell>
          <cell r="I61">
            <v>62.256827483250383</v>
          </cell>
          <cell r="J61">
            <v>65.677840228404818</v>
          </cell>
          <cell r="K61">
            <v>66.902664890928094</v>
          </cell>
          <cell r="L61">
            <v>64.424873575168036</v>
          </cell>
          <cell r="M61">
            <v>61.9558692694306</v>
          </cell>
          <cell r="N61">
            <v>59.835391917646405</v>
          </cell>
          <cell r="O61">
            <v>58.750716581925282</v>
          </cell>
          <cell r="P61">
            <v>57.019405941925399</v>
          </cell>
        </row>
        <row r="62">
          <cell r="B62" t="str">
            <v>CO2_T</v>
          </cell>
          <cell r="C62" t="str">
            <v>VAR_fout</v>
          </cell>
          <cell r="D62" t="str">
            <v>TPSHPDSLEXT</v>
          </cell>
          <cell r="E62">
            <v>1273.9831592043399</v>
          </cell>
          <cell r="F62">
            <v>1273.9856839209599</v>
          </cell>
          <cell r="G62">
            <v>1155.40719542237</v>
          </cell>
          <cell r="H62">
            <v>1056.60380449986</v>
          </cell>
          <cell r="I62">
            <v>1017.07090736794</v>
          </cell>
          <cell r="J62">
            <v>977.53822129355001</v>
          </cell>
          <cell r="K62">
            <v>937.86515196402104</v>
          </cell>
          <cell r="L62">
            <v>898.47155947628403</v>
          </cell>
          <cell r="M62">
            <v>898.35006536621404</v>
          </cell>
          <cell r="N62">
            <v>416.39543386394899</v>
          </cell>
          <cell r="O62">
            <v>149.75057389816499</v>
          </cell>
          <cell r="P62">
            <v>149.74777615432399</v>
          </cell>
        </row>
        <row r="63">
          <cell r="B63" t="str">
            <v>CO2_T</v>
          </cell>
          <cell r="C63" t="str">
            <v>VAR_fout</v>
          </cell>
          <cell r="D63" t="str">
            <v>T_TW-ICEGSL-S2</v>
          </cell>
          <cell r="E63">
            <v>8.2458914077926302</v>
          </cell>
          <cell r="F63">
            <v>12.034911569099679</v>
          </cell>
          <cell r="G63">
            <v>11.286667491691357</v>
          </cell>
          <cell r="H63">
            <v>7.5997977909549128</v>
          </cell>
          <cell r="I63">
            <v>0.80535950681272794</v>
          </cell>
          <cell r="J63">
            <v>8.8069981872501091E-2</v>
          </cell>
          <cell r="K63">
            <v>0.10567859844739301</v>
          </cell>
          <cell r="L63">
            <v>0.12426719292180299</v>
          </cell>
          <cell r="M63">
            <v>0.1242877742424681</v>
          </cell>
          <cell r="N63">
            <v>0.1560558008324433</v>
          </cell>
          <cell r="O63">
            <v>0.14813853102191382</v>
          </cell>
          <cell r="P63">
            <v>0.21351467444831079</v>
          </cell>
        </row>
        <row r="64">
          <cell r="B64" t="str">
            <v>CO2_T</v>
          </cell>
          <cell r="C64" t="str">
            <v>VAR_fout</v>
          </cell>
          <cell r="D64" t="str">
            <v>T_TW-ICEGSL-S3</v>
          </cell>
          <cell r="E64">
            <v>12.3441904794918</v>
          </cell>
          <cell r="F64">
            <v>14.557418235284885</v>
          </cell>
          <cell r="G64">
            <v>14.731675611917664</v>
          </cell>
          <cell r="H64">
            <v>14.616840607175678</v>
          </cell>
          <cell r="I64">
            <v>14.047981428456685</v>
          </cell>
          <cell r="J64">
            <v>4.1217530429319202</v>
          </cell>
          <cell r="K64">
            <v>9.7768245553895558E-2</v>
          </cell>
          <cell r="L64">
            <v>0.1140012390186854</v>
          </cell>
          <cell r="M64">
            <v>0.12283826470657094</v>
          </cell>
          <cell r="N64">
            <v>0.13548050181875598</v>
          </cell>
          <cell r="O64">
            <v>0.149946214476949</v>
          </cell>
          <cell r="P64">
            <v>0.18232323846770199</v>
          </cell>
        </row>
        <row r="65">
          <cell r="B65" t="str">
            <v>CO2_T</v>
          </cell>
          <cell r="C65" t="str">
            <v>VAR_fout</v>
          </cell>
          <cell r="D65" t="str">
            <v>T_C-ICEGSLEXT</v>
          </cell>
          <cell r="E65">
            <v>4722.2887537986599</v>
          </cell>
          <cell r="F65">
            <v>4015.3203904786301</v>
          </cell>
          <cell r="G65">
            <v>3464.2422325493399</v>
          </cell>
          <cell r="H65">
            <v>970.81907574805803</v>
          </cell>
        </row>
        <row r="66">
          <cell r="B66" t="str">
            <v>CO2_T</v>
          </cell>
          <cell r="C66" t="str">
            <v>VAR_fout</v>
          </cell>
          <cell r="D66" t="str">
            <v>T_TW-ICEGSL-S4</v>
          </cell>
          <cell r="E66">
            <v>8.0254072031021391</v>
          </cell>
          <cell r="F66">
            <v>9.3076457708244718</v>
          </cell>
          <cell r="G66">
            <v>9.4454579783057042</v>
          </cell>
          <cell r="H66">
            <v>9.355755498787131</v>
          </cell>
          <cell r="I66">
            <v>9.4222130765929641</v>
          </cell>
          <cell r="J66">
            <v>9.0691915465946256</v>
          </cell>
          <cell r="K66">
            <v>2.072654493088804</v>
          </cell>
          <cell r="L66">
            <v>7.6549306502301198E-2</v>
          </cell>
          <cell r="M66">
            <v>8.3173081408889099E-2</v>
          </cell>
          <cell r="N66">
            <v>9.37396976233138E-2</v>
          </cell>
          <cell r="O66">
            <v>0.1004457953159246</v>
          </cell>
          <cell r="P66">
            <v>0.1234545140821226</v>
          </cell>
        </row>
        <row r="67">
          <cell r="B67" t="str">
            <v>CO2_T</v>
          </cell>
          <cell r="C67" t="str">
            <v>VAR_fout</v>
          </cell>
          <cell r="D67" t="str">
            <v>T_C-ICEDSLEXT</v>
          </cell>
          <cell r="E67">
            <v>3821.2798334710901</v>
          </cell>
          <cell r="F67">
            <v>3569.7773406791698</v>
          </cell>
          <cell r="G67">
            <v>2582.9143864430598</v>
          </cell>
          <cell r="H67">
            <v>1113.72927354738</v>
          </cell>
        </row>
        <row r="68">
          <cell r="B68" t="str">
            <v>CO2_T</v>
          </cell>
          <cell r="C68" t="str">
            <v>VAR_fout</v>
          </cell>
          <cell r="D68" t="str">
            <v>T_TW-ICEGSLEXT</v>
          </cell>
          <cell r="E68">
            <v>146.05962982489501</v>
          </cell>
          <cell r="F68">
            <v>52.642050906083099</v>
          </cell>
          <cell r="G68">
            <v>51.119851798983902</v>
          </cell>
          <cell r="H68">
            <v>33.4537357881809</v>
          </cell>
        </row>
        <row r="69">
          <cell r="B69" t="str">
            <v>CO2_T</v>
          </cell>
          <cell r="C69" t="str">
            <v>VAR_fout</v>
          </cell>
          <cell r="D69" t="str">
            <v>TFLGV-ICENGA</v>
          </cell>
          <cell r="E69">
            <v>0.48551791490877561</v>
          </cell>
          <cell r="F69">
            <v>0.27756835211433317</v>
          </cell>
          <cell r="G69">
            <v>0.36711589483915719</v>
          </cell>
          <cell r="H69">
            <v>9.5440246534423366E-3</v>
          </cell>
          <cell r="I69">
            <v>1.097443061930215E-2</v>
          </cell>
          <cell r="J69">
            <v>9.7527043553872986E-3</v>
          </cell>
          <cell r="K69">
            <v>8.7065428859776795E-3</v>
          </cell>
          <cell r="L69">
            <v>8.1331337058308598E-3</v>
          </cell>
          <cell r="M69">
            <v>8.1827154228736199E-3</v>
          </cell>
          <cell r="N69">
            <v>8.2237271845558013E-3</v>
          </cell>
          <cell r="O69">
            <v>8.0781481188027266E-3</v>
          </cell>
          <cell r="P69">
            <v>8.1992884838934989E-3</v>
          </cell>
        </row>
        <row r="70">
          <cell r="B70" t="str">
            <v>CO2_T</v>
          </cell>
          <cell r="C70" t="str">
            <v>VAR_fout</v>
          </cell>
          <cell r="D70" t="str">
            <v>T_B_c-ICENGA-S1</v>
          </cell>
          <cell r="F70">
            <v>7.8460093449299797E-3</v>
          </cell>
          <cell r="G70">
            <v>6.1670389818217076E-2</v>
          </cell>
        </row>
        <row r="71">
          <cell r="B71" t="str">
            <v>CO2_T</v>
          </cell>
          <cell r="C71" t="str">
            <v>VAR_fout</v>
          </cell>
          <cell r="D71" t="str">
            <v>T_B_c-ICENGA-S2</v>
          </cell>
          <cell r="F71">
            <v>5.1942701174560596E-3</v>
          </cell>
          <cell r="G71">
            <v>3.3358412098807237E-2</v>
          </cell>
        </row>
        <row r="72">
          <cell r="B72" t="str">
            <v>CO2_T</v>
          </cell>
          <cell r="C72" t="str">
            <v>VAR_fout</v>
          </cell>
          <cell r="D72" t="str">
            <v>T_B_u-ICEDSL-S1</v>
          </cell>
          <cell r="E72">
            <v>2.1826554793100441E-2</v>
          </cell>
          <cell r="F72">
            <v>19.152268843093335</v>
          </cell>
          <cell r="G72">
            <v>34.034600693621883</v>
          </cell>
          <cell r="H72">
            <v>3.7629150557409998E-3</v>
          </cell>
          <cell r="I72">
            <v>6.4463612398570395E-5</v>
          </cell>
        </row>
        <row r="73">
          <cell r="B73" t="str">
            <v>CO2_T</v>
          </cell>
          <cell r="C73" t="str">
            <v>VAR_fout</v>
          </cell>
          <cell r="D73" t="str">
            <v>T_B_c-ICENGA-S3</v>
          </cell>
          <cell r="F73">
            <v>3.4838465165627601E-3</v>
          </cell>
          <cell r="G73">
            <v>1.897436146338484E-2</v>
          </cell>
        </row>
        <row r="74">
          <cell r="B74" t="str">
            <v>CO2_T</v>
          </cell>
          <cell r="C74" t="str">
            <v>VAR_fout</v>
          </cell>
          <cell r="D74" t="str">
            <v>T_B_u-ICEDSL-S2</v>
          </cell>
          <cell r="E74">
            <v>7.9432599671606603</v>
          </cell>
          <cell r="F74">
            <v>9.9698450968995775</v>
          </cell>
          <cell r="G74">
            <v>16.447971303557274</v>
          </cell>
          <cell r="I74">
            <v>6.14040685668717E-5</v>
          </cell>
        </row>
        <row r="75">
          <cell r="B75" t="str">
            <v>CO2_T</v>
          </cell>
          <cell r="C75" t="str">
            <v>VAR_fout</v>
          </cell>
          <cell r="D75" t="str">
            <v>T_B_c-ICENGA-S4</v>
          </cell>
          <cell r="F75">
            <v>1.98824551878364E-4</v>
          </cell>
          <cell r="G75">
            <v>2.664215612563566E-3</v>
          </cell>
        </row>
        <row r="76">
          <cell r="B76" t="str">
            <v>CO2_T</v>
          </cell>
          <cell r="C76" t="str">
            <v>VAR_fout</v>
          </cell>
          <cell r="D76" t="str">
            <v>T_B_u-ICEDSL-S3</v>
          </cell>
          <cell r="E76">
            <v>45.741212121013191</v>
          </cell>
          <cell r="F76">
            <v>63.914319650071164</v>
          </cell>
          <cell r="G76">
            <v>63.984400737026483</v>
          </cell>
          <cell r="I76">
            <v>7.57735941502479E-4</v>
          </cell>
          <cell r="J76">
            <v>7.3689415053051393E-4</v>
          </cell>
          <cell r="K76">
            <v>4.4078165982270104E-4</v>
          </cell>
          <cell r="L76">
            <v>7.5207899801027597E-4</v>
          </cell>
          <cell r="M76">
            <v>3.7175718938713901E-4</v>
          </cell>
          <cell r="N76">
            <v>1.108510233603921E-4</v>
          </cell>
        </row>
        <row r="77">
          <cell r="B77" t="str">
            <v>CO2_T</v>
          </cell>
          <cell r="C77" t="str">
            <v>VAR_fout</v>
          </cell>
          <cell r="D77" t="str">
            <v>T_B_u-ICEDSL-S4</v>
          </cell>
          <cell r="E77">
            <v>0.35830476414237067</v>
          </cell>
          <cell r="F77">
            <v>4.3675348144079744E-2</v>
          </cell>
          <cell r="G77">
            <v>4.5239240033194947E-2</v>
          </cell>
          <cell r="I77">
            <v>1.6440622500382599E-5</v>
          </cell>
        </row>
        <row r="78">
          <cell r="B78" t="str">
            <v>CO2_T</v>
          </cell>
          <cell r="C78" t="str">
            <v>VAR_fout</v>
          </cell>
          <cell r="D78" t="str">
            <v>T_B_c-ICENGAEXT</v>
          </cell>
          <cell r="E78">
            <v>7.6985960150659201E-3</v>
          </cell>
          <cell r="F78">
            <v>7.7269270999137602E-3</v>
          </cell>
          <cell r="G78">
            <v>7.6651984096323201E-3</v>
          </cell>
        </row>
        <row r="79">
          <cell r="B79" t="str">
            <v>CO2_T</v>
          </cell>
          <cell r="C79" t="str">
            <v>VAR_fout</v>
          </cell>
          <cell r="D79" t="str">
            <v>T_B_u-ICEDSLEXT</v>
          </cell>
          <cell r="E79">
            <v>1.2707706489855399</v>
          </cell>
          <cell r="F79">
            <v>1.26937494296923</v>
          </cell>
          <cell r="G79">
            <v>1.2642311883125801</v>
          </cell>
        </row>
        <row r="80">
          <cell r="B80" t="str">
            <v>CO2_T</v>
          </cell>
          <cell r="C80" t="str">
            <v>VAR_fout</v>
          </cell>
          <cell r="D80" t="str">
            <v>T_C-HYBGSLEXT</v>
          </cell>
          <cell r="E80">
            <v>92.551724551255504</v>
          </cell>
          <cell r="F80">
            <v>91.7245719184411</v>
          </cell>
          <cell r="G80">
            <v>68.277645085053805</v>
          </cell>
          <cell r="H80">
            <v>32.395466868405997</v>
          </cell>
        </row>
        <row r="81">
          <cell r="B81" t="str">
            <v>CO2_T</v>
          </cell>
          <cell r="C81" t="str">
            <v>VAR_fout</v>
          </cell>
          <cell r="D81" t="str">
            <v>TPAVDKEREXT</v>
          </cell>
          <cell r="E81">
            <v>79.576349423418094</v>
          </cell>
          <cell r="F81">
            <v>100.796237247683</v>
          </cell>
          <cell r="G81">
            <v>132.626068984081</v>
          </cell>
          <cell r="H81">
            <v>185.675788544743</v>
          </cell>
          <cell r="I81">
            <v>170.02894982493601</v>
          </cell>
          <cell r="J81">
            <v>154.38211110512901</v>
          </cell>
          <cell r="K81">
            <v>138.735272385321</v>
          </cell>
          <cell r="L81">
            <v>123.088433665514</v>
          </cell>
          <cell r="M81">
            <v>109.90751284479499</v>
          </cell>
          <cell r="N81">
            <v>98.138070491291401</v>
          </cell>
          <cell r="O81">
            <v>87.628958480337403</v>
          </cell>
          <cell r="P81">
            <v>78.245214379164594</v>
          </cell>
        </row>
        <row r="82">
          <cell r="B82" t="str">
            <v>CO2_T</v>
          </cell>
          <cell r="C82" t="str">
            <v>VAR_fout</v>
          </cell>
          <cell r="D82" t="str">
            <v>T_C-ICE-GSL-S1</v>
          </cell>
          <cell r="E82">
            <v>36.684844370294421</v>
          </cell>
          <cell r="F82">
            <v>40.665444240912969</v>
          </cell>
          <cell r="G82">
            <v>28.362441585724813</v>
          </cell>
          <cell r="H82">
            <v>21.621300630556689</v>
          </cell>
          <cell r="I82">
            <v>1.3657034287210947</v>
          </cell>
          <cell r="J82">
            <v>0.25053131718394517</v>
          </cell>
          <cell r="K82">
            <v>0.1589483667595474</v>
          </cell>
          <cell r="L82">
            <v>0.1034826264011488</v>
          </cell>
          <cell r="M82">
            <v>5.6695939529011537E-2</v>
          </cell>
          <cell r="N82">
            <v>5.5032628109636203E-2</v>
          </cell>
          <cell r="O82">
            <v>6.1636688262287201E-2</v>
          </cell>
          <cell r="P82">
            <v>7.8190722290477604E-2</v>
          </cell>
        </row>
        <row r="83">
          <cell r="B83" t="str">
            <v>CO2_T</v>
          </cell>
          <cell r="C83" t="str">
            <v>VAR_fout</v>
          </cell>
          <cell r="D83" t="str">
            <v>TFLGV-ICEGSL</v>
          </cell>
          <cell r="E83">
            <v>28.19730951346056</v>
          </cell>
          <cell r="F83">
            <v>42.686045746410777</v>
          </cell>
          <cell r="G83">
            <v>68.64162940280319</v>
          </cell>
          <cell r="H83">
            <v>108.85968494650496</v>
          </cell>
          <cell r="I83">
            <v>146.4509181134421</v>
          </cell>
          <cell r="J83">
            <v>87.881929593882944</v>
          </cell>
          <cell r="K83">
            <v>96.572757094641219</v>
          </cell>
          <cell r="L83">
            <v>106.36817307574051</v>
          </cell>
          <cell r="M83">
            <v>106.85529383782691</v>
          </cell>
          <cell r="N83">
            <v>107.40583603358959</v>
          </cell>
          <cell r="O83">
            <v>107.47292382461512</v>
          </cell>
          <cell r="P83">
            <v>107.8786483885841</v>
          </cell>
        </row>
        <row r="84">
          <cell r="B84" t="str">
            <v>CO2_T</v>
          </cell>
          <cell r="C84" t="str">
            <v>VAR_fout</v>
          </cell>
          <cell r="D84" t="str">
            <v>T_C-ICE-GSL-S2</v>
          </cell>
          <cell r="E84">
            <v>277.98322287204246</v>
          </cell>
          <cell r="F84">
            <v>391.6911249356628</v>
          </cell>
          <cell r="G84">
            <v>388.31012879917301</v>
          </cell>
          <cell r="H84">
            <v>304.75422808057652</v>
          </cell>
          <cell r="I84">
            <v>13.754286209770747</v>
          </cell>
          <cell r="J84">
            <v>1.152307463531977</v>
          </cell>
          <cell r="K84">
            <v>0.51949317278578855</v>
          </cell>
          <cell r="L84">
            <v>0.26536755979907162</v>
          </cell>
          <cell r="M84">
            <v>0.141590902415449</v>
          </cell>
          <cell r="N84">
            <v>0.1406492797000834</v>
          </cell>
          <cell r="O84">
            <v>0.15853635693277932</v>
          </cell>
          <cell r="P84">
            <v>0.19139399681189101</v>
          </cell>
        </row>
        <row r="85">
          <cell r="B85" t="str">
            <v>CO2_T</v>
          </cell>
          <cell r="C85" t="str">
            <v>VAR_fout</v>
          </cell>
          <cell r="D85" t="str">
            <v>T_C-ICE-DSL-S1</v>
          </cell>
          <cell r="E85">
            <v>0.37170308081252251</v>
          </cell>
          <cell r="F85">
            <v>0.45957358152954902</v>
          </cell>
          <cell r="G85">
            <v>0.38302650811669553</v>
          </cell>
          <cell r="H85">
            <v>0.35357254407644184</v>
          </cell>
          <cell r="I85">
            <v>0.24485644295004336</v>
          </cell>
          <cell r="J85">
            <v>3.5781891103096295</v>
          </cell>
          <cell r="K85">
            <v>2.9735508864902709</v>
          </cell>
          <cell r="L85">
            <v>2.1313532513552738</v>
          </cell>
          <cell r="M85">
            <v>0.30888385553184544</v>
          </cell>
          <cell r="N85">
            <v>3.9304497220238502E-2</v>
          </cell>
          <cell r="O85">
            <v>2.3941555153503827E-2</v>
          </cell>
          <cell r="P85">
            <v>2.2223693969579399E-2</v>
          </cell>
        </row>
        <row r="86">
          <cell r="B86" t="str">
            <v>CO2_T</v>
          </cell>
          <cell r="C86" t="str">
            <v>VAR_fout</v>
          </cell>
          <cell r="D86" t="str">
            <v>T_C-ICE-GSL-S3</v>
          </cell>
          <cell r="E86">
            <v>279.48527997414999</v>
          </cell>
          <cell r="F86">
            <v>423.74456615248243</v>
          </cell>
          <cell r="G86">
            <v>556.68690973621744</v>
          </cell>
          <cell r="H86">
            <v>461.83475808865194</v>
          </cell>
          <cell r="I86">
            <v>180.65976483887533</v>
          </cell>
          <cell r="J86">
            <v>82.769339711163497</v>
          </cell>
          <cell r="K86">
            <v>48.347681734240766</v>
          </cell>
          <cell r="L86">
            <v>2.3599961439775958</v>
          </cell>
          <cell r="M86">
            <v>0.44925314330245031</v>
          </cell>
          <cell r="N86">
            <v>0.27679123972839248</v>
          </cell>
          <cell r="O86">
            <v>0.32904888318976727</v>
          </cell>
          <cell r="P86">
            <v>0.34932948167257505</v>
          </cell>
        </row>
        <row r="87">
          <cell r="B87" t="str">
            <v>CO2_T</v>
          </cell>
          <cell r="C87" t="str">
            <v>VAR_fout</v>
          </cell>
          <cell r="D87" t="str">
            <v>T_C-ICE-DSL-S2</v>
          </cell>
          <cell r="E87">
            <v>89.326971160412668</v>
          </cell>
          <cell r="F87">
            <v>94.085701068708673</v>
          </cell>
          <cell r="G87">
            <v>93.401924807290072</v>
          </cell>
          <cell r="H87">
            <v>56.324093234627171</v>
          </cell>
          <cell r="I87">
            <v>1.8246271913393</v>
          </cell>
          <cell r="J87">
            <v>0.30182005462467321</v>
          </cell>
          <cell r="K87">
            <v>0.23958863660334939</v>
          </cell>
          <cell r="L87">
            <v>0.20091880227270609</v>
          </cell>
          <cell r="M87">
            <v>0.11966894256251009</v>
          </cell>
          <cell r="N87">
            <v>8.3335792298921199E-2</v>
          </cell>
          <cell r="O87">
            <v>5.2238376873769775E-2</v>
          </cell>
          <cell r="P87">
            <v>4.7575371421818502E-2</v>
          </cell>
        </row>
        <row r="88">
          <cell r="B88" t="str">
            <v>CO2_T</v>
          </cell>
          <cell r="C88" t="str">
            <v>VAR_fout</v>
          </cell>
          <cell r="D88" t="str">
            <v>T_C-ICE-GSL-S4</v>
          </cell>
          <cell r="E88">
            <v>288.68606518426282</v>
          </cell>
          <cell r="F88">
            <v>387.84776322161207</v>
          </cell>
          <cell r="G88">
            <v>978.75431912117074</v>
          </cell>
          <cell r="H88">
            <v>1861.1661941903012</v>
          </cell>
          <cell r="I88">
            <v>2342.4944730034085</v>
          </cell>
          <cell r="J88">
            <v>2160.1422132681155</v>
          </cell>
          <cell r="K88">
            <v>1897.491820707533</v>
          </cell>
          <cell r="L88">
            <v>1663.557721019271</v>
          </cell>
          <cell r="M88">
            <v>1485.7287823777708</v>
          </cell>
          <cell r="N88">
            <v>1319.452006082041</v>
          </cell>
          <cell r="O88">
            <v>1205.3067613672717</v>
          </cell>
          <cell r="P88">
            <v>1119.4200905204229</v>
          </cell>
        </row>
        <row r="89">
          <cell r="B89" t="str">
            <v>CO2_T</v>
          </cell>
          <cell r="C89" t="str">
            <v>VAR_fout</v>
          </cell>
          <cell r="D89" t="str">
            <v>T_C-ICE-DSL-S3</v>
          </cell>
          <cell r="E89">
            <v>368.38457436758927</v>
          </cell>
          <cell r="F89">
            <v>390.50111216307579</v>
          </cell>
          <cell r="G89">
            <v>386.79993667710698</v>
          </cell>
          <cell r="H89">
            <v>295.50420179652377</v>
          </cell>
          <cell r="I89">
            <v>10.373247164931417</v>
          </cell>
          <cell r="J89">
            <v>0.29917898992358005</v>
          </cell>
          <cell r="K89">
            <v>0.26578974347413664</v>
          </cell>
          <cell r="L89">
            <v>0.29607045297269291</v>
          </cell>
          <cell r="M89">
            <v>0.19808786088238359</v>
          </cell>
          <cell r="N89">
            <v>0.13822833870910309</v>
          </cell>
          <cell r="O89">
            <v>7.6732085845741593E-2</v>
          </cell>
          <cell r="P89">
            <v>6.3025984707004989E-2</v>
          </cell>
        </row>
        <row r="90">
          <cell r="B90" t="str">
            <v>CO2_T</v>
          </cell>
          <cell r="C90" t="str">
            <v>VAR_fout</v>
          </cell>
          <cell r="D90" t="str">
            <v>T_C-ICE-DSL-S4</v>
          </cell>
          <cell r="E90">
            <v>141.49011370057119</v>
          </cell>
          <cell r="F90">
            <v>162.05826367902611</v>
          </cell>
          <cell r="G90">
            <v>159.24384623031287</v>
          </cell>
          <cell r="H90">
            <v>121.77374319911762</v>
          </cell>
          <cell r="I90">
            <v>8.041374388421529</v>
          </cell>
          <cell r="J90">
            <v>0.22515960120211009</v>
          </cell>
          <cell r="K90">
            <v>0.21793998596621839</v>
          </cell>
          <cell r="L90">
            <v>0.26527671529119612</v>
          </cell>
          <cell r="M90">
            <v>0.18427099363046054</v>
          </cell>
          <cell r="N90">
            <v>0.12597724895377449</v>
          </cell>
          <cell r="O90">
            <v>6.4440881108815309E-2</v>
          </cell>
          <cell r="P90">
            <v>5.50606787368818E-2</v>
          </cell>
        </row>
        <row r="91">
          <cell r="B91" t="str">
            <v>CO2_T</v>
          </cell>
          <cell r="C91" t="str">
            <v>VAR_fout</v>
          </cell>
          <cell r="D91" t="str">
            <v>TFLGV-ICENGAExt</v>
          </cell>
          <cell r="E91">
            <v>6.03416932106982</v>
          </cell>
          <cell r="F91">
            <v>1.8284831074532599</v>
          </cell>
          <cell r="G91">
            <v>3.9438979824542302</v>
          </cell>
          <cell r="H91">
            <v>1.9526693783752901E-3</v>
          </cell>
        </row>
        <row r="92">
          <cell r="B92" t="str">
            <v>CO2_T</v>
          </cell>
          <cell r="C92" t="str">
            <v>VAR_fout</v>
          </cell>
          <cell r="D92" t="str">
            <v>T_B_u-HYBDSL-S1</v>
          </cell>
          <cell r="F92">
            <v>0.33207146880049199</v>
          </cell>
          <cell r="G92">
            <v>0.37407078829556578</v>
          </cell>
          <cell r="H92">
            <v>3.1324841972339382E-2</v>
          </cell>
          <cell r="I92">
            <v>8.4165591833400194E-2</v>
          </cell>
          <cell r="J92">
            <v>0.11929217647200901</v>
          </cell>
          <cell r="K92">
            <v>0.22146366436199591</v>
          </cell>
          <cell r="L92">
            <v>0.54018072456469945</v>
          </cell>
          <cell r="M92">
            <v>1.0251769059399791</v>
          </cell>
          <cell r="N92">
            <v>11.442095887220503</v>
          </cell>
          <cell r="O92">
            <v>27.56800770836351</v>
          </cell>
          <cell r="P92">
            <v>32.253200278576458</v>
          </cell>
        </row>
        <row r="93">
          <cell r="B93" t="str">
            <v>CO2_T</v>
          </cell>
          <cell r="C93" t="str">
            <v>VAR_fout</v>
          </cell>
          <cell r="D93" t="str">
            <v>T_B_u-HYBDSL-S2</v>
          </cell>
          <cell r="F93">
            <v>4.4056754914387701E-2</v>
          </cell>
          <cell r="G93">
            <v>7.3023604366346195E-2</v>
          </cell>
          <cell r="H93">
            <v>5.8517733255296994E-2</v>
          </cell>
          <cell r="I93">
            <v>8.7691067487857002E-2</v>
          </cell>
          <cell r="J93">
            <v>0.11412407279431229</v>
          </cell>
          <cell r="K93">
            <v>0.18131803965550369</v>
          </cell>
          <cell r="L93">
            <v>0.2932480166311815</v>
          </cell>
          <cell r="M93">
            <v>0.42797862780122542</v>
          </cell>
          <cell r="N93">
            <v>0.67584803920796588</v>
          </cell>
          <cell r="O93">
            <v>0.87076744061080746</v>
          </cell>
          <cell r="P93">
            <v>1.7806987608128639</v>
          </cell>
        </row>
        <row r="94">
          <cell r="B94" t="str">
            <v>CO2_T</v>
          </cell>
          <cell r="C94" t="str">
            <v>VAR_fout</v>
          </cell>
          <cell r="D94" t="str">
            <v>T_B_u-HYBDSL-S3</v>
          </cell>
          <cell r="F94">
            <v>3.1950749792133801</v>
          </cell>
          <cell r="G94">
            <v>42.86745564520951</v>
          </cell>
          <cell r="H94">
            <v>60.113580930436299</v>
          </cell>
          <cell r="I94">
            <v>64.052065862218996</v>
          </cell>
          <cell r="J94">
            <v>72.391000123878001</v>
          </cell>
          <cell r="K94">
            <v>78.075212960503322</v>
          </cell>
          <cell r="L94">
            <v>84.384823713024105</v>
          </cell>
          <cell r="M94">
            <v>89.760158126426674</v>
          </cell>
          <cell r="N94">
            <v>75.454627203862088</v>
          </cell>
          <cell r="O94">
            <v>42.960294852266529</v>
          </cell>
          <cell r="P94">
            <v>37.292365701247121</v>
          </cell>
        </row>
        <row r="95">
          <cell r="B95" t="str">
            <v>CO2_T</v>
          </cell>
          <cell r="C95" t="str">
            <v>VAR_fout</v>
          </cell>
          <cell r="D95" t="str">
            <v>T_C-HY-GSL-S1</v>
          </cell>
          <cell r="E95">
            <v>3.3614244429014315</v>
          </cell>
          <cell r="F95">
            <v>3.9771745344334248</v>
          </cell>
          <cell r="G95">
            <v>2.8144001009296398</v>
          </cell>
          <cell r="H95">
            <v>2.1918119321070084</v>
          </cell>
          <cell r="I95">
            <v>20.243565582339521</v>
          </cell>
          <cell r="J95">
            <v>36.032178574747178</v>
          </cell>
          <cell r="K95">
            <v>27.987845433447923</v>
          </cell>
          <cell r="L95">
            <v>11.154966113365628</v>
          </cell>
          <cell r="M95">
            <v>1.9442496890863952</v>
          </cell>
          <cell r="N95">
            <v>9.3282708152864959</v>
          </cell>
          <cell r="O95">
            <v>32.203008397055484</v>
          </cell>
          <cell r="P95">
            <v>42.954329701490451</v>
          </cell>
        </row>
        <row r="96">
          <cell r="B96" t="str">
            <v>CO2_T</v>
          </cell>
          <cell r="C96" t="str">
            <v>VAR_fout</v>
          </cell>
          <cell r="D96" t="str">
            <v>T_B_u-HYBDSL-S4</v>
          </cell>
          <cell r="F96">
            <v>2.91691888840597E-3</v>
          </cell>
          <cell r="G96">
            <v>6.3387006706183899E-3</v>
          </cell>
          <cell r="H96">
            <v>3.8236357414730901E-3</v>
          </cell>
          <cell r="I96">
            <v>7.2349947184272463E-3</v>
          </cell>
          <cell r="J96">
            <v>1.1139248922296639E-2</v>
          </cell>
          <cell r="K96">
            <v>1.090033019359179E-2</v>
          </cell>
          <cell r="L96">
            <v>1.509828659385214E-2</v>
          </cell>
          <cell r="M96">
            <v>1.531938798574403E-2</v>
          </cell>
          <cell r="N96">
            <v>1.535676132592393E-2</v>
          </cell>
          <cell r="O96">
            <v>2.402140150733667E-2</v>
          </cell>
          <cell r="P96">
            <v>3.4501575595449002E-2</v>
          </cell>
        </row>
        <row r="97">
          <cell r="B97" t="str">
            <v>CO2_T</v>
          </cell>
          <cell r="C97" t="str">
            <v>VAR_fout</v>
          </cell>
          <cell r="D97" t="str">
            <v>TFRLFDSLEXT</v>
          </cell>
          <cell r="E97">
            <v>29.010600292537699</v>
          </cell>
          <cell r="F97">
            <v>2.2889519710343701E-2</v>
          </cell>
          <cell r="G97">
            <v>2.3707757171948701E-2</v>
          </cell>
          <cell r="H97">
            <v>2.2091878448777701E-2</v>
          </cell>
          <cell r="I97">
            <v>2.2959929761131599E-2</v>
          </cell>
          <cell r="J97">
            <v>4.0121253026851697E-2</v>
          </cell>
          <cell r="K97">
            <v>4.0287335768666499E-2</v>
          </cell>
          <cell r="L97">
            <v>2.4482914920967099E-2</v>
          </cell>
          <cell r="M97">
            <v>1.6489485356466101E-3</v>
          </cell>
          <cell r="N97">
            <v>2.7053766309852501E-2</v>
          </cell>
          <cell r="O97">
            <v>2.8625275624187801E-2</v>
          </cell>
          <cell r="P97">
            <v>0.11879563593565</v>
          </cell>
        </row>
        <row r="98">
          <cell r="B98" t="str">
            <v>CO2_T</v>
          </cell>
          <cell r="C98" t="str">
            <v>VAR_fout</v>
          </cell>
          <cell r="D98" t="str">
            <v>T_C-HY-GSL-S2</v>
          </cell>
          <cell r="E98">
            <v>10.266779755227279</v>
          </cell>
          <cell r="F98">
            <v>15.186109290152908</v>
          </cell>
          <cell r="G98">
            <v>17.971353723337884</v>
          </cell>
          <cell r="H98">
            <v>14.284212725313338</v>
          </cell>
          <cell r="I98">
            <v>81.092914011068586</v>
          </cell>
          <cell r="J98">
            <v>69.837517953690138</v>
          </cell>
          <cell r="K98">
            <v>49.560552932365859</v>
          </cell>
          <cell r="L98">
            <v>0.54472724298853903</v>
          </cell>
          <cell r="M98">
            <v>0.34881076450187465</v>
          </cell>
          <cell r="N98">
            <v>0.49340579290519482</v>
          </cell>
          <cell r="O98">
            <v>0.99171182649327749</v>
          </cell>
          <cell r="P98">
            <v>0.99156564864749863</v>
          </cell>
        </row>
        <row r="99">
          <cell r="B99" t="str">
            <v>CO2_T</v>
          </cell>
          <cell r="C99" t="str">
            <v>VAR_fout</v>
          </cell>
          <cell r="D99" t="str">
            <v>T_C-HY-DSL-S1</v>
          </cell>
          <cell r="E99">
            <v>2.4650467927016298E-3</v>
          </cell>
          <cell r="F99">
            <v>11.442948976912961</v>
          </cell>
          <cell r="G99">
            <v>7.6394258861936732</v>
          </cell>
          <cell r="H99">
            <v>6.1652925571222141</v>
          </cell>
          <cell r="I99">
            <v>54.493239646808831</v>
          </cell>
          <cell r="J99">
            <v>61.956096341358744</v>
          </cell>
          <cell r="K99">
            <v>72.092335425467098</v>
          </cell>
          <cell r="L99">
            <v>32.166238488791002</v>
          </cell>
          <cell r="M99">
            <v>34.697588270872437</v>
          </cell>
          <cell r="N99">
            <v>26.379824289042581</v>
          </cell>
          <cell r="O99">
            <v>0.1008453562841838</v>
          </cell>
          <cell r="P99">
            <v>0.1023045675313851</v>
          </cell>
        </row>
        <row r="100">
          <cell r="B100" t="str">
            <v>CO2_T</v>
          </cell>
          <cell r="C100" t="str">
            <v>VAR_fout</v>
          </cell>
          <cell r="D100" t="str">
            <v>T_C-HY-GSL-S3</v>
          </cell>
          <cell r="E100">
            <v>7.6152055516531592</v>
          </cell>
          <cell r="F100">
            <v>82.64771406399602</v>
          </cell>
          <cell r="G100">
            <v>78.190895222133918</v>
          </cell>
          <cell r="H100">
            <v>62.543787576589388</v>
          </cell>
          <cell r="I100">
            <v>19.884405457875157</v>
          </cell>
          <cell r="J100">
            <v>0.18498022631009148</v>
          </cell>
          <cell r="K100">
            <v>0.2073656811244925</v>
          </cell>
          <cell r="L100">
            <v>0.2489017394469403</v>
          </cell>
          <cell r="M100">
            <v>0.23455392296315841</v>
          </cell>
          <cell r="N100">
            <v>0.26313365648578591</v>
          </cell>
          <cell r="O100">
            <v>0.27591381947952165</v>
          </cell>
          <cell r="P100">
            <v>0.24801839913951451</v>
          </cell>
        </row>
        <row r="101">
          <cell r="B101" t="str">
            <v>CO2_T</v>
          </cell>
          <cell r="C101" t="str">
            <v>VAR_fout</v>
          </cell>
          <cell r="D101" t="str">
            <v>T_C-HY-DSL-S2</v>
          </cell>
          <cell r="E101">
            <v>0.1986391792064475</v>
          </cell>
          <cell r="F101">
            <v>43.142135700651068</v>
          </cell>
          <cell r="G101">
            <v>58.813492442644858</v>
          </cell>
          <cell r="H101">
            <v>48.662717675843695</v>
          </cell>
          <cell r="I101">
            <v>23.15635704519509</v>
          </cell>
          <cell r="J101">
            <v>2.0657289506530097</v>
          </cell>
          <cell r="K101">
            <v>1.072863622483802</v>
          </cell>
          <cell r="L101">
            <v>0.75750005285317101</v>
          </cell>
          <cell r="M101">
            <v>0.55177085247067537</v>
          </cell>
          <cell r="N101">
            <v>0.60296211017086998</v>
          </cell>
          <cell r="O101">
            <v>28.824889584011146</v>
          </cell>
          <cell r="P101">
            <v>33.055920120023657</v>
          </cell>
        </row>
        <row r="102">
          <cell r="B102" t="str">
            <v>CO2_T</v>
          </cell>
          <cell r="C102" t="str">
            <v>VAR_fout</v>
          </cell>
          <cell r="D102" t="str">
            <v>T_C-HY-GSL-S4</v>
          </cell>
          <cell r="E102">
            <v>6.685030926474484</v>
          </cell>
          <cell r="F102">
            <v>10.024192054520933</v>
          </cell>
          <cell r="G102">
            <v>9.6285955869310342</v>
          </cell>
          <cell r="H102">
            <v>8.0167030314940284</v>
          </cell>
          <cell r="I102">
            <v>1.3679243449568839</v>
          </cell>
          <cell r="J102">
            <v>0.56749377141463953</v>
          </cell>
          <cell r="K102">
            <v>0.85974378233555648</v>
          </cell>
          <cell r="L102">
            <v>90.010928480857757</v>
          </cell>
          <cell r="M102">
            <v>76.157751420212961</v>
          </cell>
          <cell r="N102">
            <v>60.080911388004019</v>
          </cell>
          <cell r="O102">
            <v>19.379200733629045</v>
          </cell>
          <cell r="P102">
            <v>0.71287571077360001</v>
          </cell>
        </row>
        <row r="103">
          <cell r="B103" t="str">
            <v>CO2_T</v>
          </cell>
          <cell r="C103" t="str">
            <v>VAR_fout</v>
          </cell>
          <cell r="D103" t="str">
            <v>T_C-HY-DSL-S3</v>
          </cell>
          <cell r="E103">
            <v>2.1054165410650767</v>
          </cell>
          <cell r="F103">
            <v>3.4276598698556056</v>
          </cell>
          <cell r="G103">
            <v>3.2960646529403617</v>
          </cell>
          <cell r="H103">
            <v>2.5074198452333216</v>
          </cell>
          <cell r="I103">
            <v>0.57669611313487312</v>
          </cell>
          <cell r="J103">
            <v>0.14881141636322126</v>
          </cell>
          <cell r="K103">
            <v>0.1868543614594626</v>
          </cell>
          <cell r="L103">
            <v>0.23837494824516081</v>
          </cell>
          <cell r="M103">
            <v>0.23423749966262936</v>
          </cell>
          <cell r="N103">
            <v>0.29093372689011421</v>
          </cell>
          <cell r="O103">
            <v>0.36829409334761121</v>
          </cell>
          <cell r="P103">
            <v>0.563362264589374</v>
          </cell>
        </row>
        <row r="104">
          <cell r="B104" t="str">
            <v>CO2_T</v>
          </cell>
          <cell r="C104" t="str">
            <v>VAR_fout</v>
          </cell>
          <cell r="D104" t="str">
            <v>T_C-HY-DSL-S4</v>
          </cell>
          <cell r="E104">
            <v>2.5656175715737053</v>
          </cell>
          <cell r="F104">
            <v>5.2886153974947119</v>
          </cell>
          <cell r="G104">
            <v>5.0296230968254543</v>
          </cell>
          <cell r="H104">
            <v>4.1517251980991308</v>
          </cell>
          <cell r="I104">
            <v>1.084638759861972</v>
          </cell>
          <cell r="J104">
            <v>0.32843199278795787</v>
          </cell>
          <cell r="K104">
            <v>15.140477338711598</v>
          </cell>
          <cell r="L104">
            <v>88.680668655349251</v>
          </cell>
          <cell r="M104">
            <v>81.799389601822853</v>
          </cell>
          <cell r="N104">
            <v>54.628296889818678</v>
          </cell>
          <cell r="O104">
            <v>11.511577703386367</v>
          </cell>
          <cell r="P104">
            <v>3.66915351452695</v>
          </cell>
        </row>
        <row r="105">
          <cell r="B105" t="str">
            <v>CO2_T</v>
          </cell>
          <cell r="C105" t="str">
            <v>VAR_fout</v>
          </cell>
          <cell r="D105" t="str">
            <v>TFHGV-HYBDSL</v>
          </cell>
          <cell r="F105">
            <v>225.925405604594</v>
          </cell>
          <cell r="G105">
            <v>308.69174927482771</v>
          </cell>
          <cell r="H105">
            <v>822.09343614632792</v>
          </cell>
          <cell r="I105">
            <v>1084.0216028807531</v>
          </cell>
          <cell r="J105">
            <v>1129.147562566236</v>
          </cell>
          <cell r="K105">
            <v>1174.960773082182</v>
          </cell>
          <cell r="L105">
            <v>1220.441953053235</v>
          </cell>
          <cell r="M105">
            <v>1259.66092623962</v>
          </cell>
          <cell r="N105">
            <v>1303.3407138608259</v>
          </cell>
          <cell r="O105">
            <v>1348.401772264649</v>
          </cell>
          <cell r="P105">
            <v>1396.037805676626</v>
          </cell>
        </row>
        <row r="106">
          <cell r="B106" t="str">
            <v>CO2_T</v>
          </cell>
          <cell r="C106" t="str">
            <v>VAR_fout</v>
          </cell>
          <cell r="D106" t="str">
            <v>TFHGV-ICEDSL</v>
          </cell>
          <cell r="E106">
            <v>384.1347875405371</v>
          </cell>
          <cell r="F106">
            <v>449.98133064313049</v>
          </cell>
          <cell r="G106">
            <v>351.79672373856096</v>
          </cell>
          <cell r="H106">
            <v>32.625801016536066</v>
          </cell>
          <cell r="I106">
            <v>0.37299594359739552</v>
          </cell>
          <cell r="J106">
            <v>0.53389366244449299</v>
          </cell>
          <cell r="K106">
            <v>0.45549696486548802</v>
          </cell>
          <cell r="L106">
            <v>0.54693077068071694</v>
          </cell>
          <cell r="M106">
            <v>0.58085566812216705</v>
          </cell>
          <cell r="N106">
            <v>0.51496116869749309</v>
          </cell>
          <cell r="O106">
            <v>0.73047234500187797</v>
          </cell>
          <cell r="P106">
            <v>0.97597565567691813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T-Plg-DSL-mix_S1</v>
          </cell>
          <cell r="E107">
            <v>1.3503550596515501E-3</v>
          </cell>
          <cell r="F107">
            <v>6.9189316595307804E-2</v>
          </cell>
          <cell r="G107">
            <v>9.5274305185602301E-2</v>
          </cell>
          <cell r="H107">
            <v>0.1108026260587123</v>
          </cell>
          <cell r="I107">
            <v>0.13652765612083165</v>
          </cell>
          <cell r="J107">
            <v>0.2048037015006457</v>
          </cell>
          <cell r="K107">
            <v>0.1919110539930084</v>
          </cell>
          <cell r="L107">
            <v>0.27700580470698499</v>
          </cell>
          <cell r="M107">
            <v>0.20192964516546369</v>
          </cell>
          <cell r="N107">
            <v>6.2734597969910502E-2</v>
          </cell>
          <cell r="O107">
            <v>3.103782087072595E-2</v>
          </cell>
          <cell r="P107">
            <v>2.38537129877631E-2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T-Plg-DSL-mix_S2</v>
          </cell>
          <cell r="E108">
            <v>4.06396826734649E-4</v>
          </cell>
          <cell r="F108">
            <v>8.0028179265238003E-2</v>
          </cell>
          <cell r="G108">
            <v>0.39232527660072719</v>
          </cell>
          <cell r="H108">
            <v>0.50984525427022742</v>
          </cell>
          <cell r="I108">
            <v>1.217312928974059</v>
          </cell>
          <cell r="J108">
            <v>1.4168014211211641</v>
          </cell>
          <cell r="K108">
            <v>1.1316421281249172</v>
          </cell>
          <cell r="L108">
            <v>0.95929889286382897</v>
          </cell>
          <cell r="M108">
            <v>0.59255215009024786</v>
          </cell>
          <cell r="N108">
            <v>0.339953494569181</v>
          </cell>
          <cell r="O108">
            <v>9.6975729804313598E-2</v>
          </cell>
          <cell r="P108">
            <v>5.1548518155232002E-2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T-Plg-DSL-mix_S3</v>
          </cell>
          <cell r="E109">
            <v>7.2905892466215696E-3</v>
          </cell>
          <cell r="F109">
            <v>60.872018255660301</v>
          </cell>
          <cell r="G109">
            <v>170.91933119286051</v>
          </cell>
          <cell r="H109">
            <v>529.65085439417931</v>
          </cell>
          <cell r="I109">
            <v>743.66779561194494</v>
          </cell>
          <cell r="J109">
            <v>470.36528582459187</v>
          </cell>
          <cell r="K109">
            <v>234.5169090212415</v>
          </cell>
          <cell r="L109">
            <v>160.53475665533028</v>
          </cell>
          <cell r="M109">
            <v>85.644474314207145</v>
          </cell>
          <cell r="N109">
            <v>42.82674845096205</v>
          </cell>
          <cell r="O109">
            <v>5.9233404608381832</v>
          </cell>
          <cell r="P109">
            <v>5.2834039552026098E-2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T_B_c-ICEDSL-S1</v>
          </cell>
          <cell r="E110">
            <v>8.2984359988669993</v>
          </cell>
          <cell r="F110">
            <v>22.702126097746149</v>
          </cell>
          <cell r="G110">
            <v>27.574038130394321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T-Plg-DSL-mix_S4</v>
          </cell>
          <cell r="E111">
            <v>0.40788014100248798</v>
          </cell>
          <cell r="F111">
            <v>1.585776067231053</v>
          </cell>
          <cell r="G111">
            <v>1.848751991582015</v>
          </cell>
          <cell r="H111">
            <v>1.9142586124274161</v>
          </cell>
          <cell r="I111">
            <v>167.801099525956</v>
          </cell>
          <cell r="J111">
            <v>319.89213284222814</v>
          </cell>
          <cell r="K111">
            <v>281.52177204876153</v>
          </cell>
          <cell r="L111">
            <v>161.09985240380902</v>
          </cell>
          <cell r="M111">
            <v>153.24154855672637</v>
          </cell>
          <cell r="N111">
            <v>186.86799367864361</v>
          </cell>
          <cell r="O111">
            <v>238.97288625574646</v>
          </cell>
          <cell r="P111">
            <v>233.4373578657617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T_B_c-ICEDSL-S2</v>
          </cell>
          <cell r="E112">
            <v>38.051775958451302</v>
          </cell>
          <cell r="F112">
            <v>29.242922003663324</v>
          </cell>
          <cell r="G112">
            <v>31.842576257986508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T_B_c-ICEDSL-S3</v>
          </cell>
          <cell r="E113">
            <v>11.745365997482569</v>
          </cell>
          <cell r="F113">
            <v>9.3664472842148552</v>
          </cell>
          <cell r="G113">
            <v>11.090759574886876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T_B_c-ICEDSL-S4</v>
          </cell>
          <cell r="E114">
            <v>1.070187064030687</v>
          </cell>
          <cell r="F114">
            <v>3.5157499315075669E-2</v>
          </cell>
          <cell r="G114">
            <v>4.0391992649473255E-2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T_B_u-ICENGA-S1</v>
          </cell>
          <cell r="F115">
            <v>7.9016245782751304E-3</v>
          </cell>
          <cell r="G115">
            <v>9.062381594546004E-2</v>
          </cell>
          <cell r="H115">
            <v>3.4583901109982202E-5</v>
          </cell>
          <cell r="I115">
            <v>1.648806203414821E-4</v>
          </cell>
          <cell r="J115">
            <v>9.9288597016787599E-5</v>
          </cell>
          <cell r="L115">
            <v>1.3606910345667199E-5</v>
          </cell>
          <cell r="M115">
            <v>1.35796838159831E-5</v>
          </cell>
          <cell r="N115">
            <v>1.39102587750737E-5</v>
          </cell>
          <cell r="O115">
            <v>2.7721947812841099E-5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T_B_u-ICENGA-S2</v>
          </cell>
          <cell r="F116">
            <v>6.1121239783352901E-3</v>
          </cell>
          <cell r="G116">
            <v>0.87283529851341501</v>
          </cell>
          <cell r="H116">
            <v>1.0503369458115139E-4</v>
          </cell>
          <cell r="I116">
            <v>2.09550286409854E-4</v>
          </cell>
          <cell r="J116">
            <v>1.197308406581573E-4</v>
          </cell>
          <cell r="N116">
            <v>1.9365505469085501E-5</v>
          </cell>
          <cell r="O116">
            <v>3.9475644130276797E-5</v>
          </cell>
        </row>
        <row r="117">
          <cell r="B117" t="str">
            <v>CO2_T</v>
          </cell>
          <cell r="C117" t="str">
            <v>VAR_fout</v>
          </cell>
          <cell r="D117" t="str">
            <v>T_B_c-ICEDSLEXT</v>
          </cell>
          <cell r="E117">
            <v>0.44173987404655002</v>
          </cell>
          <cell r="F117">
            <v>0.44072938997889599</v>
          </cell>
          <cell r="G117">
            <v>0.43744359217235601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T_B_u-ICENGA-S3</v>
          </cell>
          <cell r="F118">
            <v>5.5766546528512101E-3</v>
          </cell>
          <cell r="G118">
            <v>3.0209381274940682E-2</v>
          </cell>
          <cell r="H118">
            <v>1.4433931669887018E-3</v>
          </cell>
          <cell r="I118">
            <v>6.1139434346945396E-4</v>
          </cell>
          <cell r="J118">
            <v>5.5889375673166103E-4</v>
          </cell>
          <cell r="K118">
            <v>1.367849982700894E-4</v>
          </cell>
          <cell r="L118">
            <v>9.7955993458134096E-5</v>
          </cell>
          <cell r="M118">
            <v>9.2378663438555505E-5</v>
          </cell>
          <cell r="N118">
            <v>9.1265299891019313E-5</v>
          </cell>
          <cell r="O118">
            <v>1.2477097319242531E-4</v>
          </cell>
          <cell r="P118">
            <v>6.1270686124469999E-5</v>
          </cell>
        </row>
        <row r="119">
          <cell r="B119" t="str">
            <v>CO2_T</v>
          </cell>
          <cell r="C119" t="str">
            <v>VAR_fout</v>
          </cell>
          <cell r="D119" t="str">
            <v>T_B_u-ICENGA-S4</v>
          </cell>
          <cell r="F119">
            <v>2.1138516815123599E-4</v>
          </cell>
          <cell r="G119">
            <v>4.0356979552560995E-3</v>
          </cell>
        </row>
        <row r="120">
          <cell r="B120" t="str">
            <v>CO2_T</v>
          </cell>
          <cell r="C120" t="str">
            <v>VAR_comnet</v>
          </cell>
          <cell r="D120" t="str">
            <v>-</v>
          </cell>
          <cell r="E120">
            <v>15010.0726272827</v>
          </cell>
          <cell r="F120">
            <v>14265.9768370398</v>
          </cell>
          <cell r="G120">
            <v>13610.6276498312</v>
          </cell>
          <cell r="H120">
            <v>10059.432605399899</v>
          </cell>
          <cell r="I120">
            <v>7339.0539501048797</v>
          </cell>
          <cell r="J120">
            <v>6535.2001476437599</v>
          </cell>
          <cell r="K120">
            <v>5882.3913555012296</v>
          </cell>
          <cell r="L120">
            <v>5369.7651157773498</v>
          </cell>
          <cell r="M120">
            <v>5107.37291422422</v>
          </cell>
          <cell r="N120">
            <v>4421.1345694954398</v>
          </cell>
          <cell r="O120">
            <v>4004.9580027450002</v>
          </cell>
          <cell r="P120">
            <v>3957.3591330291601</v>
          </cell>
        </row>
        <row r="121">
          <cell r="B121" t="str">
            <v>CO2</v>
          </cell>
          <cell r="C121" t="str">
            <v>VAR_fout</v>
          </cell>
          <cell r="D121" t="str">
            <v>D-ICOA</v>
          </cell>
          <cell r="E121">
            <v>330.01222420732802</v>
          </cell>
          <cell r="F121">
            <v>321.17932931709697</v>
          </cell>
          <cell r="G121">
            <v>262.186263343701</v>
          </cell>
          <cell r="H121">
            <v>0.201731438646269</v>
          </cell>
          <cell r="I121">
            <v>0.21618056344119599</v>
          </cell>
          <cell r="J121">
            <v>0.200382310626921</v>
          </cell>
          <cell r="K121">
            <v>0.247027543378671</v>
          </cell>
          <cell r="L121">
            <v>0.55054255167022503</v>
          </cell>
          <cell r="M121">
            <v>0.41864625488128199</v>
          </cell>
          <cell r="N121">
            <v>0.68250304728385802</v>
          </cell>
          <cell r="O121">
            <v>0.44040058687261202</v>
          </cell>
          <cell r="P121">
            <v>0.71087696670101896</v>
          </cell>
        </row>
        <row r="122">
          <cell r="B122" t="str">
            <v>CO2</v>
          </cell>
          <cell r="C122" t="str">
            <v>VAR_fout</v>
          </cell>
          <cell r="D122" t="str">
            <v>D-ENGA</v>
          </cell>
          <cell r="E122">
            <v>311.24144046119801</v>
          </cell>
          <cell r="F122">
            <v>131.09231187438101</v>
          </cell>
          <cell r="G122">
            <v>111.778832838946</v>
          </cell>
          <cell r="H122">
            <v>158.58895507809001</v>
          </cell>
          <cell r="I122">
            <v>139.30210540565199</v>
          </cell>
          <cell r="J122">
            <v>331.34799457959201</v>
          </cell>
          <cell r="K122">
            <v>625.96832333249199</v>
          </cell>
          <cell r="L122">
            <v>873.71199462761297</v>
          </cell>
          <cell r="M122">
            <v>1079.3169910306799</v>
          </cell>
          <cell r="N122">
            <v>1178.8921288060001</v>
          </cell>
          <cell r="O122">
            <v>1115.6710752455999</v>
          </cell>
          <cell r="P122">
            <v>1040.23882900934</v>
          </cell>
        </row>
        <row r="123">
          <cell r="B123" t="str">
            <v>CO2</v>
          </cell>
          <cell r="C123" t="str">
            <v>VAR_fout</v>
          </cell>
          <cell r="D123" t="str">
            <v>D-ILFO</v>
          </cell>
          <cell r="E123">
            <v>689.22684645033803</v>
          </cell>
          <cell r="F123">
            <v>659.57545005896895</v>
          </cell>
          <cell r="G123">
            <v>600.68211715586403</v>
          </cell>
          <cell r="H123">
            <v>535.34590284021601</v>
          </cell>
          <cell r="I123">
            <v>418.93319862906702</v>
          </cell>
          <cell r="J123">
            <v>259.01197380112501</v>
          </cell>
          <cell r="K123">
            <v>141.83725668615301</v>
          </cell>
          <cell r="L123">
            <v>26.388899779449499</v>
          </cell>
          <cell r="M123">
            <v>28.131448821648799</v>
          </cell>
          <cell r="N123">
            <v>27.579394863624099</v>
          </cell>
          <cell r="O123">
            <v>26.818084312887201</v>
          </cell>
          <cell r="P123">
            <v>26.5163436046751</v>
          </cell>
        </row>
        <row r="124">
          <cell r="B124" t="str">
            <v>CO2</v>
          </cell>
          <cell r="C124" t="str">
            <v>VAR_fout</v>
          </cell>
          <cell r="D124" t="str">
            <v>D-TDSL</v>
          </cell>
          <cell r="E124">
            <v>8685.5405876716304</v>
          </cell>
          <cell r="F124">
            <v>8217.8377828700395</v>
          </cell>
          <cell r="G124">
            <v>7097.56369303069</v>
          </cell>
          <cell r="H124">
            <v>5235.0824185870697</v>
          </cell>
          <cell r="I124">
            <v>3629.7944722931802</v>
          </cell>
          <cell r="J124">
            <v>3331.4963564233099</v>
          </cell>
          <cell r="K124">
            <v>3111.78847002878</v>
          </cell>
          <cell r="L124">
            <v>2962.3411424676901</v>
          </cell>
          <cell r="M124">
            <v>2912.1839081838998</v>
          </cell>
          <cell r="N124">
            <v>2414.8444107672099</v>
          </cell>
          <cell r="O124">
            <v>2132.48703583623</v>
          </cell>
          <cell r="P124">
            <v>2157.0962230547102</v>
          </cell>
        </row>
        <row r="125">
          <cell r="B125" t="str">
            <v>CO2</v>
          </cell>
          <cell r="C125" t="str">
            <v>VAR_fout</v>
          </cell>
          <cell r="D125" t="str">
            <v>ITOT-PROCESSCO2</v>
          </cell>
          <cell r="E125">
            <v>2089.34680048464</v>
          </cell>
          <cell r="F125">
            <v>2111.0131698740802</v>
          </cell>
          <cell r="G125">
            <v>2102.26947106126</v>
          </cell>
          <cell r="H125">
            <v>2093.6570624126398</v>
          </cell>
          <cell r="I125">
            <v>2085.53495476948</v>
          </cell>
          <cell r="J125">
            <v>2077.4128471263102</v>
          </cell>
          <cell r="K125">
            <v>2070.5807016906501</v>
          </cell>
          <cell r="L125">
            <v>2063.74855625499</v>
          </cell>
          <cell r="M125">
            <v>2063.74855625499</v>
          </cell>
          <cell r="N125">
            <v>2063.74855625499</v>
          </cell>
          <cell r="O125">
            <v>2063.74855625499</v>
          </cell>
          <cell r="P125">
            <v>2063.74855625499</v>
          </cell>
        </row>
        <row r="126">
          <cell r="B126" t="str">
            <v>CO2</v>
          </cell>
          <cell r="C126" t="str">
            <v>VAR_fout</v>
          </cell>
          <cell r="D126" t="str">
            <v>D-ELFO</v>
          </cell>
          <cell r="E126">
            <v>27.3611283062674</v>
          </cell>
          <cell r="F126">
            <v>16.3686228456367</v>
          </cell>
          <cell r="G126">
            <v>2.9503584629229298</v>
          </cell>
          <cell r="H126">
            <v>1.65956708127818</v>
          </cell>
          <cell r="I126">
            <v>2.0454786501370199</v>
          </cell>
          <cell r="J126">
            <v>2.3667855397092201</v>
          </cell>
          <cell r="K126">
            <v>4.5173936354089896</v>
          </cell>
          <cell r="L126">
            <v>7.8709536150217803</v>
          </cell>
          <cell r="M126">
            <v>4.1669297382732804</v>
          </cell>
          <cell r="N126">
            <v>7.41710883729397</v>
          </cell>
          <cell r="O126">
            <v>6.3373781770645303</v>
          </cell>
          <cell r="P126">
            <v>9.7506122688350008</v>
          </cell>
        </row>
        <row r="127">
          <cell r="B127" t="str">
            <v>CO2</v>
          </cell>
          <cell r="C127" t="str">
            <v>VAR_fout</v>
          </cell>
          <cell r="D127" t="str">
            <v>D-TNGA</v>
          </cell>
          <cell r="E127">
            <v>13.1447502223175</v>
          </cell>
          <cell r="F127">
            <v>6.2889055781192296</v>
          </cell>
          <cell r="G127">
            <v>10.794133415573</v>
          </cell>
          <cell r="H127">
            <v>0.222240059401586</v>
          </cell>
          <cell r="I127">
            <v>0.19137954896216899</v>
          </cell>
          <cell r="J127">
            <v>0.267941835482994</v>
          </cell>
          <cell r="K127">
            <v>0.25024480364356699</v>
          </cell>
          <cell r="L127">
            <v>0.22250131440565399</v>
          </cell>
          <cell r="M127">
            <v>0.220974806460464</v>
          </cell>
          <cell r="N127">
            <v>0.20884764709661999</v>
          </cell>
          <cell r="O127">
            <v>0.21249815708665101</v>
          </cell>
          <cell r="P127">
            <v>0.19278339298542299</v>
          </cell>
        </row>
        <row r="128">
          <cell r="B128" t="str">
            <v>CO2</v>
          </cell>
          <cell r="C128" t="str">
            <v>VAR_fout</v>
          </cell>
          <cell r="D128" t="str">
            <v>D-SNGA</v>
          </cell>
          <cell r="E128">
            <v>1523.17756619339</v>
          </cell>
          <cell r="F128">
            <v>1432.77781933396</v>
          </cell>
          <cell r="G128">
            <v>1526.0181181529799</v>
          </cell>
          <cell r="H128">
            <v>1853.31908572455</v>
          </cell>
          <cell r="I128">
            <v>2138.0746375906901</v>
          </cell>
          <cell r="J128">
            <v>2167.7431195189101</v>
          </cell>
          <cell r="K128">
            <v>2062.0393948716301</v>
          </cell>
          <cell r="L128">
            <v>1785.69890419794</v>
          </cell>
          <cell r="M128">
            <v>1697.68927713162</v>
          </cell>
          <cell r="N128">
            <v>1669.55015455237</v>
          </cell>
          <cell r="O128">
            <v>1661.3706180184699</v>
          </cell>
          <cell r="P128">
            <v>1604.13726800633</v>
          </cell>
        </row>
        <row r="129">
          <cell r="B129" t="str">
            <v>CO2</v>
          </cell>
          <cell r="C129" t="str">
            <v>VAR_fout</v>
          </cell>
          <cell r="D129" t="str">
            <v>D-RNGA</v>
          </cell>
          <cell r="E129">
            <v>2652.2134659707499</v>
          </cell>
          <cell r="F129">
            <v>2731.7429412266301</v>
          </cell>
          <cell r="G129">
            <v>2914.8830782843002</v>
          </cell>
          <cell r="H129">
            <v>3103.0692923571801</v>
          </cell>
          <cell r="I129">
            <v>3234.80636868591</v>
          </cell>
          <cell r="J129">
            <v>3191.6867077742099</v>
          </cell>
          <cell r="K129">
            <v>3126.3984821547401</v>
          </cell>
          <cell r="L129">
            <v>3137.9979123396802</v>
          </cell>
          <cell r="M129">
            <v>3000.90559406583</v>
          </cell>
          <cell r="N129">
            <v>2838.0848544441301</v>
          </cell>
          <cell r="O129">
            <v>2917.2394022294302</v>
          </cell>
          <cell r="P129">
            <v>2480.5004053522698</v>
          </cell>
        </row>
        <row r="130">
          <cell r="B130" t="str">
            <v>CO2</v>
          </cell>
          <cell r="C130" t="str">
            <v>VAR_fout</v>
          </cell>
          <cell r="D130" t="str">
            <v>D-IHFO</v>
          </cell>
          <cell r="E130">
            <v>213.78048795292199</v>
          </cell>
          <cell r="F130">
            <v>175.10084558109801</v>
          </cell>
          <cell r="G130">
            <v>0.41106706046749503</v>
          </cell>
          <cell r="H130">
            <v>0.118749549918845</v>
          </cell>
          <cell r="I130">
            <v>0.17576436848329199</v>
          </cell>
          <cell r="J130">
            <v>0.16385622096077901</v>
          </cell>
          <cell r="K130">
            <v>0.18179183847423</v>
          </cell>
        </row>
        <row r="131">
          <cell r="B131" t="str">
            <v>CO2</v>
          </cell>
          <cell r="C131" t="str">
            <v>VAR_fout</v>
          </cell>
          <cell r="D131" t="str">
            <v>D-SLFO</v>
          </cell>
          <cell r="E131">
            <v>2267.7886272232299</v>
          </cell>
          <cell r="F131">
            <v>2014.9670317092</v>
          </cell>
          <cell r="G131">
            <v>1896.0782143491499</v>
          </cell>
          <cell r="H131">
            <v>1596.8124833341999</v>
          </cell>
          <cell r="I131">
            <v>1276.3506489814799</v>
          </cell>
          <cell r="J131">
            <v>1042.8034820305099</v>
          </cell>
          <cell r="K131">
            <v>965.96238470251706</v>
          </cell>
          <cell r="L131">
            <v>998.83776688758803</v>
          </cell>
          <cell r="M131">
            <v>688.29131221485704</v>
          </cell>
          <cell r="N131">
            <v>569.32175545364998</v>
          </cell>
          <cell r="O131">
            <v>331.35531484224799</v>
          </cell>
          <cell r="P131">
            <v>172.21899682941401</v>
          </cell>
        </row>
        <row r="132">
          <cell r="B132" t="str">
            <v>CO2</v>
          </cell>
          <cell r="C132" t="str">
            <v>VAR_fout</v>
          </cell>
          <cell r="D132" t="str">
            <v>D-RCOA</v>
          </cell>
          <cell r="E132">
            <v>9.2701801627811005</v>
          </cell>
          <cell r="F132">
            <v>9.2701379444353496</v>
          </cell>
          <cell r="G132">
            <v>0.31343207635356002</v>
          </cell>
          <cell r="H132">
            <v>0.263650176371235</v>
          </cell>
          <cell r="I132">
            <v>0.10719794004302199</v>
          </cell>
        </row>
        <row r="133">
          <cell r="B133" t="str">
            <v>CO2</v>
          </cell>
          <cell r="C133" t="str">
            <v>VAR_fout</v>
          </cell>
          <cell r="D133" t="str">
            <v>D-RLFO</v>
          </cell>
          <cell r="E133">
            <v>4514.4819235250397</v>
          </cell>
          <cell r="F133">
            <v>3846.5247986683798</v>
          </cell>
          <cell r="G133">
            <v>3354.5241345456702</v>
          </cell>
          <cell r="H133">
            <v>3426.7936001254602</v>
          </cell>
          <cell r="I133">
            <v>2754.09157570449</v>
          </cell>
          <cell r="J133">
            <v>2520.6152979091498</v>
          </cell>
          <cell r="K133">
            <v>2434.1874348471702</v>
          </cell>
          <cell r="L133">
            <v>2106.2928991428898</v>
          </cell>
          <cell r="M133">
            <v>1954.7920496229101</v>
          </cell>
          <cell r="N133">
            <v>1666.8963334775499</v>
          </cell>
          <cell r="O133">
            <v>1243.9333182411201</v>
          </cell>
          <cell r="P133">
            <v>473.244041885684</v>
          </cell>
        </row>
        <row r="134">
          <cell r="B134" t="str">
            <v>CO2</v>
          </cell>
          <cell r="C134" t="str">
            <v>VAR_fout</v>
          </cell>
          <cell r="D134" t="str">
            <v>D-TGSL</v>
          </cell>
          <cell r="E134">
            <v>5890.9052588854902</v>
          </cell>
          <cell r="F134">
            <v>5605.5632958984297</v>
          </cell>
          <cell r="G134">
            <v>5895.3805564718004</v>
          </cell>
          <cell r="H134">
            <v>4305.1644653722897</v>
          </cell>
          <cell r="I134">
            <v>3299.3496472347401</v>
          </cell>
          <cell r="J134">
            <v>2844.08354131531</v>
          </cell>
          <cell r="K134">
            <v>2447.3204977872001</v>
          </cell>
          <cell r="L134">
            <v>2115.9445141576398</v>
          </cell>
          <cell r="M134">
            <v>1925.0634402538999</v>
          </cell>
          <cell r="N134">
            <v>1750.01316651405</v>
          </cell>
          <cell r="O134">
            <v>1617.6455112710901</v>
          </cell>
          <cell r="P134">
            <v>1548.3594064541301</v>
          </cell>
        </row>
        <row r="135">
          <cell r="B135" t="str">
            <v>CO2</v>
          </cell>
          <cell r="C135" t="str">
            <v>VAR_fout</v>
          </cell>
          <cell r="D135" t="str">
            <v>D-IWST</v>
          </cell>
          <cell r="E135">
            <v>1068.1300716093699</v>
          </cell>
          <cell r="F135">
            <v>1094.4819010665699</v>
          </cell>
          <cell r="G135">
            <v>1024.6414973993799</v>
          </cell>
          <cell r="H135">
            <v>1013.19804052756</v>
          </cell>
          <cell r="I135">
            <v>1001.75496895884</v>
          </cell>
          <cell r="J135">
            <v>996.69838455407398</v>
          </cell>
          <cell r="K135">
            <v>991.64185170027395</v>
          </cell>
          <cell r="L135">
            <v>986.58550609607698</v>
          </cell>
          <cell r="M135">
            <v>986.58537264812298</v>
          </cell>
          <cell r="N135">
            <v>986.58559121877295</v>
          </cell>
          <cell r="O135">
            <v>986.58545255669799</v>
          </cell>
          <cell r="P135">
            <v>986.58575288943905</v>
          </cell>
        </row>
        <row r="136">
          <cell r="B136" t="str">
            <v>CO2</v>
          </cell>
          <cell r="C136" t="str">
            <v>VAR_fout</v>
          </cell>
          <cell r="D136" t="str">
            <v>D-TKER</v>
          </cell>
          <cell r="E136">
            <v>80.623393515457295</v>
          </cell>
          <cell r="F136">
            <v>102.297734001479</v>
          </cell>
          <cell r="G136">
            <v>134.35977630433001</v>
          </cell>
          <cell r="H136">
            <v>118.97719549916</v>
          </cell>
          <cell r="I136">
            <v>84.604929099571393</v>
          </cell>
          <cell r="J136">
            <v>71.523693577569503</v>
          </cell>
          <cell r="K136">
            <v>48.501662396907399</v>
          </cell>
          <cell r="L136">
            <v>28.173423821963201</v>
          </cell>
          <cell r="M136">
            <v>14.074455986690101</v>
          </cell>
          <cell r="N136">
            <v>1.3786665025912101E-2</v>
          </cell>
          <cell r="O136">
            <v>7.4144761212583503E-3</v>
          </cell>
          <cell r="P136">
            <v>1.3659877576222499E-2</v>
          </cell>
        </row>
        <row r="137">
          <cell r="B137" t="str">
            <v>CO2</v>
          </cell>
          <cell r="C137" t="str">
            <v>VAR_fout</v>
          </cell>
          <cell r="D137" t="str">
            <v>D-INGA</v>
          </cell>
          <cell r="E137">
            <v>2102.4188160230901</v>
          </cell>
          <cell r="F137">
            <v>1717.1003767038001</v>
          </cell>
          <cell r="G137">
            <v>1776.2269192102499</v>
          </cell>
          <cell r="H137">
            <v>1614.9195554141299</v>
          </cell>
          <cell r="I137">
            <v>1421.88294500136</v>
          </cell>
          <cell r="J137">
            <v>1256.6880933162499</v>
          </cell>
          <cell r="K137">
            <v>1156.3907446814701</v>
          </cell>
          <cell r="L137">
            <v>1053.90437303556</v>
          </cell>
          <cell r="M137">
            <v>850.3930106066</v>
          </cell>
          <cell r="N137">
            <v>693.04356329823202</v>
          </cell>
          <cell r="O137">
            <v>649.87074118075202</v>
          </cell>
          <cell r="P137">
            <v>562.11010425780796</v>
          </cell>
        </row>
        <row r="138">
          <cell r="B138" t="str">
            <v>CO2</v>
          </cell>
          <cell r="C138" t="str">
            <v>VAR_fout</v>
          </cell>
          <cell r="D138" t="str">
            <v>D-EWST</v>
          </cell>
          <cell r="E138">
            <v>2257.5030171312201</v>
          </cell>
          <cell r="F138">
            <v>2235.4031995959699</v>
          </cell>
          <cell r="G138">
            <v>2268.77937019206</v>
          </cell>
          <cell r="H138">
            <v>2238.51131995792</v>
          </cell>
          <cell r="I138">
            <v>2240.45315102835</v>
          </cell>
          <cell r="J138">
            <v>2266.0986919758602</v>
          </cell>
          <cell r="K138">
            <v>2291.7443455806201</v>
          </cell>
          <cell r="L138">
            <v>2317.3902716141902</v>
          </cell>
          <cell r="M138">
            <v>2317.3900357644902</v>
          </cell>
          <cell r="N138">
            <v>2317.39049072951</v>
          </cell>
          <cell r="O138">
            <v>2317.39010751672</v>
          </cell>
          <cell r="P138">
            <v>2317.3903806138801</v>
          </cell>
        </row>
        <row r="139">
          <cell r="B139" t="str">
            <v>CO2_SECTOR</v>
          </cell>
          <cell r="C139" t="str">
            <v>VAR_fout</v>
          </cell>
          <cell r="D139" t="str">
            <v>CO2_IND</v>
          </cell>
          <cell r="E139">
            <v>6492.9152467276854</v>
          </cell>
          <cell r="F139">
            <v>6078.4510726016215</v>
          </cell>
          <cell r="G139">
            <v>5766.4173352309153</v>
          </cell>
          <cell r="H139">
            <v>5257.4410421831171</v>
          </cell>
          <cell r="I139">
            <v>4928.4980122906618</v>
          </cell>
          <cell r="J139">
            <v>4590.1755373293436</v>
          </cell>
          <cell r="K139">
            <v>4360.879374140397</v>
          </cell>
          <cell r="L139">
            <v>4131.1778777177515</v>
          </cell>
          <cell r="M139">
            <v>3929.2770345862436</v>
          </cell>
          <cell r="N139">
            <v>3771.6396086829009</v>
          </cell>
          <cell r="O139">
            <v>3727.463234892205</v>
          </cell>
          <cell r="P139">
            <v>3639.6716339736145</v>
          </cell>
        </row>
        <row r="140">
          <cell r="B140" t="str">
            <v>CO2_SECTOR</v>
          </cell>
          <cell r="C140" t="str">
            <v>VAR_fout</v>
          </cell>
          <cell r="D140" t="str">
            <v>CO2_RES</v>
          </cell>
          <cell r="E140">
            <v>7175.9655696585805</v>
          </cell>
          <cell r="F140">
            <v>6587.537877839437</v>
          </cell>
          <cell r="G140">
            <v>6269.7206449063169</v>
          </cell>
          <cell r="H140">
            <v>6530.1265426590189</v>
          </cell>
          <cell r="I140">
            <v>5989.0051423304494</v>
          </cell>
          <cell r="J140">
            <v>5712.3020056833511</v>
          </cell>
          <cell r="K140">
            <v>5560.5859170019166</v>
          </cell>
          <cell r="L140">
            <v>5244.2908114825696</v>
          </cell>
          <cell r="M140">
            <v>4955.697643688738</v>
          </cell>
          <cell r="N140">
            <v>4504.9811879216886</v>
          </cell>
          <cell r="O140">
            <v>4161.1727204705539</v>
          </cell>
          <cell r="P140">
            <v>2953.744447237957</v>
          </cell>
        </row>
        <row r="141">
          <cell r="B141" t="str">
            <v>CO2_SECTOR</v>
          </cell>
          <cell r="C141" t="str">
            <v>VAR_fout</v>
          </cell>
          <cell r="D141" t="str">
            <v>CO2_TRA</v>
          </cell>
          <cell r="E141">
            <v>14669.029140460132</v>
          </cell>
          <cell r="F141">
            <v>13930.484340135574</v>
          </cell>
          <cell r="G141">
            <v>13136.123593878347</v>
          </cell>
          <cell r="H141">
            <v>9657.6978181924005</v>
          </cell>
          <cell r="I141">
            <v>7012.6970652777391</v>
          </cell>
          <cell r="J141">
            <v>6246.320413460191</v>
          </cell>
          <cell r="K141">
            <v>5607.1480895063733</v>
          </cell>
          <cell r="L141">
            <v>5106.2675421746171</v>
          </cell>
          <cell r="M141">
            <v>4851.3359395517473</v>
          </cell>
          <cell r="N141">
            <v>4165.0800089831091</v>
          </cell>
          <cell r="O141">
            <v>3750.3523507766108</v>
          </cell>
          <cell r="P141">
            <v>3705.6618720324082</v>
          </cell>
        </row>
        <row r="142">
          <cell r="B142" t="str">
            <v>CO2_SECTOR</v>
          </cell>
          <cell r="C142" t="str">
            <v>VAR_fout</v>
          </cell>
          <cell r="D142" t="str">
            <v>CO2_ELC</v>
          </cell>
          <cell r="E142">
            <v>2596.1055858986833</v>
          </cell>
          <cell r="F142">
            <v>2382.8641343159848</v>
          </cell>
          <cell r="G142">
            <v>2383.5085614939221</v>
          </cell>
          <cell r="H142">
            <v>2398.7598421172825</v>
          </cell>
          <cell r="I142">
            <v>2381.8007350841381</v>
          </cell>
          <cell r="J142">
            <v>2599.8134720951639</v>
          </cell>
          <cell r="K142">
            <v>2922.2300625485218</v>
          </cell>
          <cell r="L142">
            <v>3198.9732198568281</v>
          </cell>
          <cell r="M142">
            <v>3400.873956533444</v>
          </cell>
          <cell r="N142">
            <v>3503.6997283728006</v>
          </cell>
          <cell r="O142">
            <v>3439.3985609393867</v>
          </cell>
          <cell r="P142">
            <v>3367.379821892046</v>
          </cell>
        </row>
        <row r="143">
          <cell r="B143" t="str">
            <v>CO2_SECTOR</v>
          </cell>
          <cell r="C143" t="str">
            <v>VAR_fout</v>
          </cell>
          <cell r="D143" t="str">
            <v>CO2_SER</v>
          </cell>
          <cell r="E143">
            <v>3790.9661934166202</v>
          </cell>
          <cell r="F143">
            <v>3447.7448510431605</v>
          </cell>
          <cell r="G143">
            <v>3422.0963325021366</v>
          </cell>
          <cell r="H143">
            <v>3450.1315690587471</v>
          </cell>
          <cell r="I143">
            <v>3414.4252865721755</v>
          </cell>
          <cell r="J143">
            <v>3210.5466015494176</v>
          </cell>
          <cell r="K143">
            <v>3028.0017795741446</v>
          </cell>
          <cell r="L143">
            <v>2784.5366710855305</v>
          </cell>
          <cell r="M143">
            <v>2385.9805893464791</v>
          </cell>
          <cell r="N143">
            <v>2238.8719100060175</v>
          </cell>
          <cell r="O143">
            <v>1992.7259328607151</v>
          </cell>
          <cell r="P143">
            <v>1776.3562648357433</v>
          </cell>
        </row>
        <row r="144">
          <cell r="B144" t="str">
            <v>CO2_SECTOR</v>
          </cell>
          <cell r="C144" t="str">
            <v>VAR_fout</v>
          </cell>
          <cell r="D144" t="str">
            <v>CO2_ELCCCS</v>
          </cell>
          <cell r="E144">
            <v>2596.1055858986833</v>
          </cell>
          <cell r="F144">
            <v>2382.8641343159848</v>
          </cell>
          <cell r="G144">
            <v>2383.5085614939221</v>
          </cell>
          <cell r="H144">
            <v>2398.7598421172825</v>
          </cell>
          <cell r="I144">
            <v>2381.8007350841381</v>
          </cell>
          <cell r="J144">
            <v>2599.8134720951639</v>
          </cell>
          <cell r="K144">
            <v>2922.2300625485218</v>
          </cell>
          <cell r="L144">
            <v>3198.9732198568281</v>
          </cell>
          <cell r="M144">
            <v>3400.873956533444</v>
          </cell>
          <cell r="N144">
            <v>3503.6997283728006</v>
          </cell>
          <cell r="O144">
            <v>3439.3985609393867</v>
          </cell>
          <cell r="P144">
            <v>3367.379821892046</v>
          </cell>
        </row>
        <row r="145">
          <cell r="B145" t="str">
            <v>CO2_SECTOR</v>
          </cell>
          <cell r="C145" t="str">
            <v>VAR_fout</v>
          </cell>
          <cell r="D145" t="str">
            <v>CO2_INDCCS</v>
          </cell>
          <cell r="E145">
            <v>6492.9152467276854</v>
          </cell>
          <cell r="F145">
            <v>6078.4510726016224</v>
          </cell>
          <cell r="G145">
            <v>5766.4173352309153</v>
          </cell>
          <cell r="H145">
            <v>5257.4410421831171</v>
          </cell>
          <cell r="I145">
            <v>4928.4980122906618</v>
          </cell>
          <cell r="J145">
            <v>4590.1755373293436</v>
          </cell>
          <cell r="K145">
            <v>4360.879374140397</v>
          </cell>
          <cell r="L145">
            <v>4131.1778777177515</v>
          </cell>
          <cell r="M145">
            <v>3929.2770345862436</v>
          </cell>
          <cell r="N145">
            <v>3771.6396086829009</v>
          </cell>
          <cell r="O145">
            <v>3727.463234892205</v>
          </cell>
          <cell r="P145">
            <v>3639.6716339736145</v>
          </cell>
        </row>
        <row r="146">
          <cell r="B146" t="str">
            <v>CO2_SECTOR</v>
          </cell>
          <cell r="C146" t="str">
            <v>VAR_comnet</v>
          </cell>
          <cell r="D146" t="str">
            <v>-</v>
          </cell>
          <cell r="E146">
            <v>43814.002568788055</v>
          </cell>
          <cell r="F146">
            <v>40888.397482853332</v>
          </cell>
          <cell r="G146">
            <v>39127.792364736517</v>
          </cell>
          <cell r="H146">
            <v>34950.357698510961</v>
          </cell>
          <cell r="I146">
            <v>31036.72498892996</v>
          </cell>
          <cell r="J146">
            <v>29549.147039541993</v>
          </cell>
          <cell r="K146">
            <v>28761.954659460298</v>
          </cell>
          <cell r="L146">
            <v>27795.39721989186</v>
          </cell>
          <cell r="M146">
            <v>26853.316154826316</v>
          </cell>
          <cell r="N146">
            <v>25459.611781022228</v>
          </cell>
          <cell r="O146">
            <v>24237.974595771062</v>
          </cell>
          <cell r="P146">
            <v>22449.865495837417</v>
          </cell>
        </row>
        <row r="147">
          <cell r="B147" t="str">
            <v>CO2SC</v>
          </cell>
          <cell r="C147" t="str">
            <v>VAR_fout</v>
          </cell>
          <cell r="D147" t="str">
            <v>CO2S1</v>
          </cell>
          <cell r="E147">
            <v>6307.1990227535098</v>
          </cell>
          <cell r="F147">
            <v>6307.1990227535098</v>
          </cell>
          <cell r="G147">
            <v>6307.1990227535098</v>
          </cell>
          <cell r="H147">
            <v>6307.1990227535098</v>
          </cell>
          <cell r="I147">
            <v>6307.1990227535098</v>
          </cell>
          <cell r="J147">
            <v>6307.1990227535098</v>
          </cell>
          <cell r="K147">
            <v>6307.1990227535098</v>
          </cell>
          <cell r="L147">
            <v>6307.1990227535098</v>
          </cell>
          <cell r="M147">
            <v>6307.1990227535098</v>
          </cell>
          <cell r="N147">
            <v>6307.1990227535098</v>
          </cell>
          <cell r="O147">
            <v>6307.1990227535098</v>
          </cell>
          <cell r="P147">
            <v>6307.1990227535098</v>
          </cell>
        </row>
        <row r="148">
          <cell r="B148" t="str">
            <v>CO2P</v>
          </cell>
          <cell r="C148" t="str">
            <v>VAR_fout</v>
          </cell>
          <cell r="D148" t="str">
            <v>ITOT-PROCESSCO2</v>
          </cell>
          <cell r="E148">
            <v>2089.34680048464</v>
          </cell>
          <cell r="F148">
            <v>2111.0131698740802</v>
          </cell>
          <cell r="G148">
            <v>2102.26947106126</v>
          </cell>
          <cell r="H148">
            <v>2093.6570624126398</v>
          </cell>
          <cell r="I148">
            <v>2085.53495476948</v>
          </cell>
          <cell r="J148">
            <v>2077.4128471263102</v>
          </cell>
          <cell r="K148">
            <v>2070.5807016906501</v>
          </cell>
          <cell r="L148">
            <v>2063.74855625499</v>
          </cell>
          <cell r="M148">
            <v>2063.74855625499</v>
          </cell>
          <cell r="N148">
            <v>2063.74855625499</v>
          </cell>
          <cell r="O148">
            <v>2063.74855625499</v>
          </cell>
          <cell r="P148">
            <v>2063.74855625499</v>
          </cell>
        </row>
        <row r="149">
          <cell r="B149" t="str">
            <v>CO2P</v>
          </cell>
          <cell r="C149" t="str">
            <v>VAR_comnet</v>
          </cell>
          <cell r="D149" t="str">
            <v>-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  <cell r="I149">
            <v>2085.53495476948</v>
          </cell>
          <cell r="J149">
            <v>2077.4128471263102</v>
          </cell>
          <cell r="K149">
            <v>2070.5807016906501</v>
          </cell>
          <cell r="L149">
            <v>2063.74855625499</v>
          </cell>
          <cell r="M149">
            <v>2063.74855625499</v>
          </cell>
          <cell r="N149">
            <v>2063.74855625499</v>
          </cell>
          <cell r="O149">
            <v>2063.74855625499</v>
          </cell>
          <cell r="P149">
            <v>2063.74855625499</v>
          </cell>
        </row>
        <row r="150">
          <cell r="B150" t="str">
            <v>CO2_E</v>
          </cell>
          <cell r="C150" t="str">
            <v>VAR_fout</v>
          </cell>
          <cell r="D150" t="str">
            <v>ENGA-CCS</v>
          </cell>
          <cell r="J150">
            <v>3.02988322946878E-2</v>
          </cell>
          <cell r="K150">
            <v>3.8284956004222097E-2</v>
          </cell>
          <cell r="L150">
            <v>8.8760730773967997E-2</v>
          </cell>
          <cell r="M150">
            <v>5.6826997224816302E-2</v>
          </cell>
          <cell r="N150">
            <v>0.100806015541287</v>
          </cell>
          <cell r="O150">
            <v>7.94543534798208E-2</v>
          </cell>
          <cell r="P150">
            <v>0.14698961066416999</v>
          </cell>
        </row>
        <row r="151">
          <cell r="B151" t="str">
            <v>CO2_E</v>
          </cell>
          <cell r="C151" t="str">
            <v>VAR_fout</v>
          </cell>
          <cell r="D151" t="str">
            <v>HPLNGA</v>
          </cell>
          <cell r="E151">
            <v>114.383399618776</v>
          </cell>
          <cell r="F151">
            <v>130.62010733947099</v>
          </cell>
          <cell r="G151">
            <v>130.5240629203</v>
          </cell>
          <cell r="H151">
            <v>57.651389942558801</v>
          </cell>
          <cell r="I151">
            <v>74.108500459140203</v>
          </cell>
          <cell r="J151">
            <v>74.138799028612993</v>
          </cell>
          <cell r="K151">
            <v>4.7335027696018903</v>
          </cell>
          <cell r="L151">
            <v>74.100243193310604</v>
          </cell>
          <cell r="M151">
            <v>0.14226805956088301</v>
          </cell>
          <cell r="N151">
            <v>0.296910494068168</v>
          </cell>
          <cell r="O151">
            <v>0.14350915894203001</v>
          </cell>
          <cell r="P151">
            <v>0.167478867768944</v>
          </cell>
        </row>
        <row r="152">
          <cell r="B152" t="str">
            <v>CO2_E</v>
          </cell>
          <cell r="C152" t="str">
            <v>VAR_fout</v>
          </cell>
          <cell r="D152" t="str">
            <v>CHPWST</v>
          </cell>
          <cell r="E152">
            <v>2825.7128102919201</v>
          </cell>
          <cell r="F152">
            <v>2574.9245341467999</v>
          </cell>
          <cell r="G152">
            <v>2413.8073248464302</v>
          </cell>
          <cell r="H152">
            <v>2556.37959159919</v>
          </cell>
          <cell r="I152">
            <v>2535.9327088682298</v>
          </cell>
          <cell r="J152">
            <v>2541.48933601717</v>
          </cell>
          <cell r="K152">
            <v>2545.94045448012</v>
          </cell>
          <cell r="L152">
            <v>2549.24644049481</v>
          </cell>
          <cell r="M152">
            <v>2549.2468016067701</v>
          </cell>
          <cell r="N152">
            <v>2549.2448284337602</v>
          </cell>
          <cell r="O152">
            <v>2549.2445724363702</v>
          </cell>
          <cell r="P152">
            <v>2549.2297784298098</v>
          </cell>
        </row>
        <row r="153">
          <cell r="B153" t="str">
            <v>CO2_E</v>
          </cell>
          <cell r="C153" t="str">
            <v>VAR_fout</v>
          </cell>
          <cell r="D153" t="str">
            <v>CHPNGA</v>
          </cell>
          <cell r="E153">
            <v>207.93268493775099</v>
          </cell>
          <cell r="F153">
            <v>6.5104290177045804E-2</v>
          </cell>
          <cell r="G153">
            <v>3.1857980736546399</v>
          </cell>
          <cell r="H153">
            <v>124.420427108122</v>
          </cell>
          <cell r="I153">
            <v>87.013065789816807</v>
          </cell>
          <cell r="J153">
            <v>201.84366638308899</v>
          </cell>
          <cell r="K153">
            <v>236.401460591221</v>
          </cell>
          <cell r="L153">
            <v>317.86290198849201</v>
          </cell>
          <cell r="M153">
            <v>27.131739267821501</v>
          </cell>
          <cell r="N153">
            <v>5.8174032924719299</v>
          </cell>
          <cell r="O153">
            <v>2.57354625267635</v>
          </cell>
          <cell r="P153">
            <v>2.4640525279586201</v>
          </cell>
        </row>
        <row r="154">
          <cell r="B154" t="str">
            <v>CO2_E</v>
          </cell>
          <cell r="C154" t="str">
            <v>VAR_fout</v>
          </cell>
          <cell r="D154" t="str">
            <v>EWSTINC</v>
          </cell>
          <cell r="E154">
            <v>1689.2932239705301</v>
          </cell>
          <cell r="F154">
            <v>1895.88373058462</v>
          </cell>
          <cell r="G154">
            <v>2123.7541319888701</v>
          </cell>
          <cell r="H154">
            <v>1920.64603753867</v>
          </cell>
          <cell r="I154">
            <v>1944.9770493493099</v>
          </cell>
          <cell r="J154">
            <v>1990.7107575060099</v>
          </cell>
          <cell r="K154">
            <v>2037.5507303422401</v>
          </cell>
          <cell r="L154">
            <v>2085.5364843943098</v>
          </cell>
          <cell r="M154">
            <v>2085.5364678133601</v>
          </cell>
          <cell r="N154">
            <v>2085.5393763254701</v>
          </cell>
          <cell r="O154">
            <v>2085.53890368885</v>
          </cell>
          <cell r="P154">
            <v>2085.55426808231</v>
          </cell>
        </row>
        <row r="155">
          <cell r="B155" t="str">
            <v>CO2_E</v>
          </cell>
          <cell r="C155" t="str">
            <v>VAR_fout</v>
          </cell>
          <cell r="D155" t="str">
            <v>ENGA-GTCC</v>
          </cell>
          <cell r="J155">
            <v>3.9805530144165102</v>
          </cell>
          <cell r="K155">
            <v>177.462951540549</v>
          </cell>
          <cell r="L155">
            <v>286.58812944011999</v>
          </cell>
          <cell r="M155">
            <v>903.69872901794395</v>
          </cell>
          <cell r="N155">
            <v>1068.3636783801001</v>
          </cell>
          <cell r="O155">
            <v>1118.8222911957901</v>
          </cell>
          <cell r="P155">
            <v>1041.0675478772</v>
          </cell>
        </row>
        <row r="156">
          <cell r="B156" t="str">
            <v>CO2_E</v>
          </cell>
          <cell r="C156" t="str">
            <v>VAR_fout</v>
          </cell>
          <cell r="D156" t="str">
            <v>HPLOIL</v>
          </cell>
          <cell r="E156">
            <v>15.876271981138901</v>
          </cell>
          <cell r="F156">
            <v>16.028068897746898</v>
          </cell>
          <cell r="G156">
            <v>0.197476528085922</v>
          </cell>
          <cell r="H156">
            <v>0.20889211684939801</v>
          </cell>
          <cell r="I156">
            <v>0.172347265962701</v>
          </cell>
          <cell r="J156">
            <v>0.157558009920165</v>
          </cell>
          <cell r="K156">
            <v>0.150134520765031</v>
          </cell>
          <cell r="L156">
            <v>5.35336000175771E-2</v>
          </cell>
          <cell r="M156">
            <v>0.131556226722747</v>
          </cell>
          <cell r="N156">
            <v>6.1812034991549497E-2</v>
          </cell>
          <cell r="O156">
            <v>0.107467989361102</v>
          </cell>
          <cell r="P156">
            <v>6.0480499398048698E-2</v>
          </cell>
        </row>
        <row r="157">
          <cell r="B157" t="str">
            <v>CO2_E</v>
          </cell>
          <cell r="C157" t="str">
            <v>VAR_fout</v>
          </cell>
          <cell r="D157" t="str">
            <v>CHPGFC</v>
          </cell>
          <cell r="J157">
            <v>65.241760328740597</v>
          </cell>
          <cell r="K157">
            <v>172.567270543662</v>
          </cell>
          <cell r="L157">
            <v>172.720699708735</v>
          </cell>
          <cell r="M157">
            <v>127.485198545534</v>
          </cell>
          <cell r="N157">
            <v>114.952842986753</v>
          </cell>
          <cell r="O157">
            <v>8.0234115480103796</v>
          </cell>
          <cell r="P157">
            <v>4.8172723891959199</v>
          </cell>
        </row>
        <row r="158">
          <cell r="B158" t="str">
            <v>CO2_E</v>
          </cell>
          <cell r="C158" t="str">
            <v>VAR_fout</v>
          </cell>
          <cell r="D158" t="str">
            <v>EOIL-ENG</v>
          </cell>
          <cell r="E158">
            <v>9.2192577705205405</v>
          </cell>
          <cell r="F158">
            <v>2.6972940011573E-2</v>
          </cell>
          <cell r="G158">
            <v>1.43874343005578</v>
          </cell>
          <cell r="H158">
            <v>0.64569733561629405</v>
          </cell>
          <cell r="I158">
            <v>0.76838584936594101</v>
          </cell>
          <cell r="J158">
            <v>1.0179912460913501</v>
          </cell>
          <cell r="K158">
            <v>3.0700141031221402</v>
          </cell>
          <cell r="L158">
            <v>5.63396842839584</v>
          </cell>
          <cell r="M158">
            <v>2.5607838303283499</v>
          </cell>
          <cell r="N158">
            <v>5.2059103865087204</v>
          </cell>
          <cell r="O158">
            <v>4.49758706567542</v>
          </cell>
          <cell r="P158">
            <v>7.39477016817475</v>
          </cell>
        </row>
        <row r="159">
          <cell r="B159" t="str">
            <v>CO2_E</v>
          </cell>
          <cell r="C159" t="str">
            <v>VAR_fout</v>
          </cell>
          <cell r="D159" t="str">
            <v>ENGA-GTOC</v>
          </cell>
          <cell r="I159">
            <v>1.7292987425794499</v>
          </cell>
          <cell r="J159">
            <v>9.0510590563690005</v>
          </cell>
          <cell r="K159">
            <v>56.764479597396303</v>
          </cell>
          <cell r="L159">
            <v>43.5610579846931</v>
          </cell>
          <cell r="M159">
            <v>41.358098613921499</v>
          </cell>
          <cell r="N159">
            <v>9.5922414004375298</v>
          </cell>
          <cell r="O159">
            <v>6.4627088041948397</v>
          </cell>
          <cell r="P159">
            <v>12.253336031341099</v>
          </cell>
        </row>
        <row r="160">
          <cell r="B160" t="str">
            <v>CO2_E</v>
          </cell>
          <cell r="C160" t="str">
            <v>VAR_fout</v>
          </cell>
          <cell r="D160" t="str">
            <v>CHPOIL</v>
          </cell>
          <cell r="E160">
            <v>1.80863582535991</v>
          </cell>
          <cell r="F160">
            <v>4.1395512065558498E-2</v>
          </cell>
          <cell r="G160">
            <v>1.26641280896326</v>
          </cell>
          <cell r="H160">
            <v>0.77924057066680696</v>
          </cell>
          <cell r="I160">
            <v>1.0766515920913799</v>
          </cell>
          <cell r="J160">
            <v>1.1554343878689399</v>
          </cell>
          <cell r="K160">
            <v>1.22506108821576</v>
          </cell>
          <cell r="L160">
            <v>2.0550814045708599</v>
          </cell>
          <cell r="M160">
            <v>1.40797212207592</v>
          </cell>
          <cell r="N160">
            <v>2.0285310103479501</v>
          </cell>
          <cell r="O160">
            <v>1.6295800817113399</v>
          </cell>
          <cell r="P160">
            <v>2.1356966397881898</v>
          </cell>
        </row>
        <row r="161">
          <cell r="B161" t="str">
            <v>CO2_E</v>
          </cell>
          <cell r="C161" t="str">
            <v>VAR_comnet</v>
          </cell>
          <cell r="D161" t="str">
            <v>-</v>
          </cell>
          <cell r="E161">
            <v>4864.2262843959898</v>
          </cell>
          <cell r="F161">
            <v>4617.58991371089</v>
          </cell>
          <cell r="G161">
            <v>4674.1739505963596</v>
          </cell>
          <cell r="H161">
            <v>4660.7312762116799</v>
          </cell>
          <cell r="I161">
            <v>4645.7780079165004</v>
          </cell>
          <cell r="J161">
            <v>4888.8172138105801</v>
          </cell>
          <cell r="K161">
            <v>5235.9043445328998</v>
          </cell>
          <cell r="L161">
            <v>5537.44730136823</v>
          </cell>
          <cell r="M161">
            <v>5738.7564421012703</v>
          </cell>
          <cell r="N161">
            <v>5841.2043407604497</v>
          </cell>
          <cell r="O161">
            <v>5777.1230325750703</v>
          </cell>
          <cell r="P161">
            <v>5705.2916711236103</v>
          </cell>
        </row>
        <row r="162">
          <cell r="B162" t="str">
            <v>CO2_I</v>
          </cell>
          <cell r="C162" t="str">
            <v>VAR_fout</v>
          </cell>
          <cell r="D162" t="str">
            <v>ITOT-CHPNGA</v>
          </cell>
          <cell r="E162">
            <v>108.56238850154</v>
          </cell>
          <cell r="F162">
            <v>14.5027883113739</v>
          </cell>
          <cell r="G162">
            <v>9.3333894070498005</v>
          </cell>
          <cell r="H162">
            <v>125.19352915546899</v>
          </cell>
          <cell r="I162">
            <v>101.984080553658</v>
          </cell>
          <cell r="J162">
            <v>25.977257507850901</v>
          </cell>
          <cell r="K162">
            <v>19.631323232079499</v>
          </cell>
          <cell r="L162">
            <v>10.395623292825</v>
          </cell>
          <cell r="M162">
            <v>6.8673555164042401</v>
          </cell>
          <cell r="N162">
            <v>8.2648257617573293</v>
          </cell>
          <cell r="O162">
            <v>10.7888608022854</v>
          </cell>
          <cell r="P162">
            <v>27.346094974647901</v>
          </cell>
        </row>
        <row r="163">
          <cell r="B163" t="str">
            <v>CO2_I</v>
          </cell>
          <cell r="C163" t="str">
            <v>VAR_fout</v>
          </cell>
          <cell r="D163" t="str">
            <v>ITOT-SWHNGABR</v>
          </cell>
          <cell r="E163">
            <v>2005.153104</v>
          </cell>
          <cell r="F163">
            <v>1697.1397360989799</v>
          </cell>
          <cell r="G163">
            <v>1914.30415573299</v>
          </cell>
          <cell r="H163">
            <v>1633.9772284652199</v>
          </cell>
          <cell r="I163">
            <v>1463.7381896591501</v>
          </cell>
          <cell r="J163">
            <v>1374.30405467016</v>
          </cell>
          <cell r="K163">
            <v>1280.45323907188</v>
          </cell>
          <cell r="L163">
            <v>1187.0325141594601</v>
          </cell>
          <cell r="M163">
            <v>988.05530470147198</v>
          </cell>
          <cell r="N163">
            <v>766.91052342381602</v>
          </cell>
          <cell r="O163">
            <v>721.39689286526004</v>
          </cell>
          <cell r="P163">
            <v>615.22559195398298</v>
          </cell>
        </row>
        <row r="164">
          <cell r="B164" t="str">
            <v>CO2_I</v>
          </cell>
          <cell r="C164" t="str">
            <v>VAR_fout</v>
          </cell>
          <cell r="D164" t="str">
            <v>ITOT-SWHLFOBR</v>
          </cell>
          <cell r="E164">
            <v>655.76794010024298</v>
          </cell>
          <cell r="F164">
            <v>597.33493654329197</v>
          </cell>
          <cell r="G164">
            <v>589.70351675766005</v>
          </cell>
          <cell r="H164">
            <v>479.38683080294697</v>
          </cell>
          <cell r="I164">
            <v>365.24486852673999</v>
          </cell>
          <cell r="J164">
            <v>249.49573980715201</v>
          </cell>
          <cell r="K164">
            <v>133.78664077646701</v>
          </cell>
          <cell r="L164">
            <v>19.141852088438402</v>
          </cell>
          <cell r="M164">
            <v>19.136523911489199</v>
          </cell>
          <cell r="N164">
            <v>19.135710916651401</v>
          </cell>
          <cell r="O164">
            <v>18.4387490209945</v>
          </cell>
          <cell r="P164">
            <v>18.279372554136099</v>
          </cell>
        </row>
        <row r="165">
          <cell r="B165" t="str">
            <v>CO2_I</v>
          </cell>
          <cell r="C165" t="str">
            <v>VAR_fout</v>
          </cell>
          <cell r="D165" t="str">
            <v>ITOT-CHPNGACCS</v>
          </cell>
          <cell r="J165">
            <v>2.4826217770655301E-2</v>
          </cell>
          <cell r="K165">
            <v>3.0022378252855499E-2</v>
          </cell>
          <cell r="L165">
            <v>6.5880738708730499E-2</v>
          </cell>
          <cell r="M165">
            <v>3.9742946053117102E-2</v>
          </cell>
          <cell r="N165">
            <v>7.0602289209132099E-2</v>
          </cell>
          <cell r="O165">
            <v>6.7359106416655601E-2</v>
          </cell>
          <cell r="P165">
            <v>0.13908279911772101</v>
          </cell>
        </row>
        <row r="166">
          <cell r="B166" t="str">
            <v>CO2_I</v>
          </cell>
          <cell r="C166" t="str">
            <v>VAR_fout</v>
          </cell>
          <cell r="D166" t="str">
            <v>ITOT-CHPGFC</v>
          </cell>
          <cell r="H166">
            <v>0.25274288259415101</v>
          </cell>
          <cell r="I166">
            <v>0.32839054537942097</v>
          </cell>
          <cell r="J166">
            <v>0.58306416111745196</v>
          </cell>
          <cell r="K166">
            <v>0.80571094439076296</v>
          </cell>
          <cell r="L166">
            <v>1.3729817290139901</v>
          </cell>
          <cell r="M166">
            <v>1.17405809532664</v>
          </cell>
          <cell r="N166">
            <v>1.8028708737698</v>
          </cell>
          <cell r="O166">
            <v>1.7636020678673701</v>
          </cell>
          <cell r="P166">
            <v>3.8528561566997199</v>
          </cell>
        </row>
        <row r="167">
          <cell r="B167" t="str">
            <v>CO2_I</v>
          </cell>
          <cell r="C167" t="str">
            <v>VAR_fout</v>
          </cell>
          <cell r="D167" t="str">
            <v>ITOT-SWHCOABR</v>
          </cell>
          <cell r="E167">
            <v>330.01222420732802</v>
          </cell>
          <cell r="F167">
            <v>321.17932931709697</v>
          </cell>
          <cell r="G167">
            <v>262.186263343701</v>
          </cell>
          <cell r="H167">
            <v>0.201731438646269</v>
          </cell>
          <cell r="I167">
            <v>0.21618056344119599</v>
          </cell>
          <cell r="J167">
            <v>0.200382310626921</v>
          </cell>
          <cell r="K167">
            <v>0.247027543378671</v>
          </cell>
          <cell r="L167">
            <v>0.55054255167022503</v>
          </cell>
          <cell r="M167">
            <v>0.41864625488128199</v>
          </cell>
          <cell r="N167">
            <v>0.68250304728385802</v>
          </cell>
          <cell r="O167">
            <v>0.44040058687261202</v>
          </cell>
          <cell r="P167">
            <v>0.71087696670101896</v>
          </cell>
        </row>
        <row r="168">
          <cell r="B168" t="str">
            <v>CO2_I</v>
          </cell>
          <cell r="C168" t="str">
            <v>VAR_fout</v>
          </cell>
          <cell r="D168" t="str">
            <v>ITOT-CHPOIL</v>
          </cell>
          <cell r="E168">
            <v>21.9480147925693</v>
          </cell>
          <cell r="F168">
            <v>51.2252736618467</v>
          </cell>
          <cell r="G168">
            <v>0.96058772418857996</v>
          </cell>
          <cell r="H168">
            <v>47.0816308055444</v>
          </cell>
          <cell r="I168">
            <v>46.764058737666502</v>
          </cell>
          <cell r="J168">
            <v>5.26301174524722</v>
          </cell>
          <cell r="K168">
            <v>5.7551745594427297</v>
          </cell>
          <cell r="L168">
            <v>6.8799505079918797</v>
          </cell>
          <cell r="M168">
            <v>8.5993707828122794</v>
          </cell>
          <cell r="N168">
            <v>8.0628024356725696</v>
          </cell>
          <cell r="O168">
            <v>8.0127393617927698</v>
          </cell>
          <cell r="P168">
            <v>7.9764087914662998</v>
          </cell>
        </row>
        <row r="169">
          <cell r="B169" t="str">
            <v>CO2_I</v>
          </cell>
          <cell r="C169" t="str">
            <v>VAR_fout</v>
          </cell>
          <cell r="D169" t="str">
            <v>ITOT-SWHWSTBR</v>
          </cell>
          <cell r="E169">
            <v>723.65836297091903</v>
          </cell>
          <cell r="F169">
            <v>749.83703935561402</v>
          </cell>
          <cell r="G169">
            <v>520.44662420219595</v>
          </cell>
          <cell r="H169">
            <v>514.63361052987602</v>
          </cell>
          <cell r="I169">
            <v>508.82025017376498</v>
          </cell>
          <cell r="J169">
            <v>506.25242388894299</v>
          </cell>
          <cell r="K169">
            <v>503.68377621627297</v>
          </cell>
          <cell r="L169">
            <v>501.11383949823602</v>
          </cell>
          <cell r="M169">
            <v>501.11524216508002</v>
          </cell>
          <cell r="N169">
            <v>501.11307791048102</v>
          </cell>
          <cell r="O169">
            <v>501.11387567572501</v>
          </cell>
          <cell r="P169">
            <v>501.10800772017802</v>
          </cell>
        </row>
        <row r="170">
          <cell r="B170" t="str">
            <v>CO2_I</v>
          </cell>
          <cell r="C170" t="str">
            <v>VAR_fout</v>
          </cell>
          <cell r="D170" t="str">
            <v>ITOT-SWHNGAHP</v>
          </cell>
          <cell r="G170">
            <v>1.78284610721549</v>
          </cell>
          <cell r="H170">
            <v>5.2229713890389498</v>
          </cell>
          <cell r="I170">
            <v>6.1722563911346304</v>
          </cell>
          <cell r="J170">
            <v>6.6640945437179004</v>
          </cell>
          <cell r="K170">
            <v>6.6553612788476499</v>
          </cell>
          <cell r="L170">
            <v>6.5359588605992602</v>
          </cell>
          <cell r="M170">
            <v>6.3999025174271003</v>
          </cell>
          <cell r="N170">
            <v>68.6239323492849</v>
          </cell>
          <cell r="O170">
            <v>68.622091548212694</v>
          </cell>
          <cell r="P170">
            <v>68.596863448347406</v>
          </cell>
        </row>
        <row r="171">
          <cell r="B171" t="str">
            <v>CO2_I</v>
          </cell>
          <cell r="C171" t="str">
            <v>VAR_fout</v>
          </cell>
          <cell r="D171" t="str">
            <v>ITOT-CHPWST</v>
          </cell>
          <cell r="E171">
            <v>344.47170863844798</v>
          </cell>
          <cell r="F171">
            <v>344.64676270839999</v>
          </cell>
          <cell r="G171">
            <v>504.19680412859401</v>
          </cell>
          <cell r="H171">
            <v>498.566350086998</v>
          </cell>
          <cell r="I171">
            <v>492.93665682155603</v>
          </cell>
          <cell r="J171">
            <v>490.44789909608198</v>
          </cell>
          <cell r="K171">
            <v>487.96001729171502</v>
          </cell>
          <cell r="L171">
            <v>485.47360904541398</v>
          </cell>
          <cell r="M171">
            <v>485.47207756825799</v>
          </cell>
          <cell r="N171">
            <v>485.47446761591698</v>
          </cell>
          <cell r="O171">
            <v>485.473516577336</v>
          </cell>
          <cell r="P171">
            <v>485.47968442608197</v>
          </cell>
        </row>
        <row r="172">
          <cell r="B172" t="str">
            <v>CO2_I</v>
          </cell>
          <cell r="C172" t="str">
            <v>VAR_fout</v>
          </cell>
          <cell r="D172" t="str">
            <v>ITOT-SWHHFOBR</v>
          </cell>
          <cell r="E172">
            <v>210.21010466530899</v>
          </cell>
          <cell r="F172">
            <v>172.176457398172</v>
          </cell>
          <cell r="G172">
            <v>0.40420176150202197</v>
          </cell>
          <cell r="H172">
            <v>0.11676629404501999</v>
          </cell>
          <cell r="I172">
            <v>0.172828898694633</v>
          </cell>
          <cell r="J172">
            <v>0.16111963111344599</v>
          </cell>
          <cell r="K172">
            <v>0.178755702912336</v>
          </cell>
        </row>
        <row r="173">
          <cell r="B173" t="str">
            <v>CO2_I</v>
          </cell>
          <cell r="C173" t="str">
            <v>VAR_comnet</v>
          </cell>
          <cell r="D173" t="str">
            <v>-</v>
          </cell>
          <cell r="E173">
            <v>4399.7838478763597</v>
          </cell>
          <cell r="F173">
            <v>3948.0423233947799</v>
          </cell>
          <cell r="G173">
            <v>3803.3183891651001</v>
          </cell>
          <cell r="H173">
            <v>3304.6333918503701</v>
          </cell>
          <cell r="I173">
            <v>2986.3777608711898</v>
          </cell>
          <cell r="J173">
            <v>2659.3738735797801</v>
          </cell>
          <cell r="K173">
            <v>2439.18704899564</v>
          </cell>
          <cell r="L173">
            <v>2218.56275247236</v>
          </cell>
          <cell r="M173">
            <v>2017.2782244591999</v>
          </cell>
          <cell r="N173">
            <v>1860.1413166238401</v>
          </cell>
          <cell r="O173">
            <v>1816.1180876127601</v>
          </cell>
          <cell r="P173">
            <v>1728.71483979136</v>
          </cell>
        </row>
        <row r="174">
          <cell r="B174"/>
          <cell r="C174"/>
          <cell r="D174"/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1.1789314923155E-6</v>
          </cell>
          <cell r="I4">
            <v>1.77914010499927E-6</v>
          </cell>
          <cell r="J4">
            <v>2.1262861400243001E-6</v>
          </cell>
          <cell r="K4">
            <v>3.3593823009335101E-6</v>
          </cell>
          <cell r="L4">
            <v>2.5635959617148799E-4</v>
          </cell>
          <cell r="M4">
            <v>5.7100792305098402E-6</v>
          </cell>
          <cell r="N4">
            <v>1.31644750303131E-4</v>
          </cell>
          <cell r="O4">
            <v>1.1079898473301501E-5</v>
          </cell>
          <cell r="P4">
            <v>4.7987862034686301E-4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4.5947047233115198E-5</v>
          </cell>
          <cell r="K5">
            <v>2.7651745809465402E-6</v>
          </cell>
          <cell r="L5">
            <v>1.0137292702688901E-5</v>
          </cell>
          <cell r="M5">
            <v>1.5229205915242599E-6</v>
          </cell>
          <cell r="N5">
            <v>5.6129936879489398E-5</v>
          </cell>
          <cell r="O5">
            <v>1.2859613315832199E-6</v>
          </cell>
          <cell r="P5">
            <v>7.0507897473326905E-5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5.0472355711950896E-6</v>
          </cell>
          <cell r="I6">
            <v>7.8372813034730399E-6</v>
          </cell>
          <cell r="J6">
            <v>2.00125840555368E-6</v>
          </cell>
          <cell r="K6">
            <v>2.8588120301990501E-6</v>
          </cell>
          <cell r="L6">
            <v>1.0992277395661001E-5</v>
          </cell>
          <cell r="M6">
            <v>6.6098454231760498E-6</v>
          </cell>
          <cell r="N6">
            <v>1.7727507703604101E-5</v>
          </cell>
          <cell r="O6">
            <v>4.7274301801376899E-6</v>
          </cell>
          <cell r="P6">
            <v>3.3856348990972198E-5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1.4595196386991499E-6</v>
          </cell>
          <cell r="I7">
            <v>2.2122876046996601E-6</v>
          </cell>
          <cell r="J7">
            <v>2.4305351289415201E-6</v>
          </cell>
          <cell r="K7">
            <v>2.9643339633131898E-6</v>
          </cell>
          <cell r="L7">
            <v>3.1930489478757799E-6</v>
          </cell>
          <cell r="M7">
            <v>2.5532835581723899E-6</v>
          </cell>
          <cell r="N7">
            <v>1.36371356417187E-6</v>
          </cell>
          <cell r="O7">
            <v>1.9140902173988699E-6</v>
          </cell>
          <cell r="P7">
            <v>6.0746549878283304E-6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8.1521084330400605E-7</v>
          </cell>
          <cell r="F8">
            <v>4.1317655529319299E-7</v>
          </cell>
          <cell r="G8">
            <v>4.7563315168988697E-7</v>
          </cell>
          <cell r="H8">
            <v>5.6757195721546898E-7</v>
          </cell>
          <cell r="I8">
            <v>1.29381037827634E-6</v>
          </cell>
          <cell r="J8">
            <v>2.93977192669623E-6</v>
          </cell>
          <cell r="K8">
            <v>6.1455940187375601E-6</v>
          </cell>
          <cell r="L8">
            <v>1.4974896893653E-2</v>
          </cell>
          <cell r="M8">
            <v>0.88496717096284105</v>
          </cell>
          <cell r="N8">
            <v>0.308719338599384</v>
          </cell>
          <cell r="O8">
            <v>4.6953065782439103E-5</v>
          </cell>
          <cell r="P8">
            <v>5.3065675723670799E-5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2.5164434267130301E-3</v>
          </cell>
          <cell r="K9">
            <v>3.1023349644592802E-4</v>
          </cell>
          <cell r="L9">
            <v>3.17939609054794E-4</v>
          </cell>
          <cell r="M9">
            <v>1.0065085050014501E-5</v>
          </cell>
          <cell r="N9">
            <v>3.5575425816588999E-4</v>
          </cell>
          <cell r="O9">
            <v>2.67647077952361E-5</v>
          </cell>
          <cell r="P9">
            <v>3.1832157155797501E-3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4.0999106194101803E-3</v>
          </cell>
          <cell r="F10">
            <v>5.2325160484452699E-3</v>
          </cell>
          <cell r="G10">
            <v>2.5992535831200802E-6</v>
          </cell>
          <cell r="H10">
            <v>7.2848870801447405E-2</v>
          </cell>
          <cell r="I10">
            <v>0.116853235309266</v>
          </cell>
          <cell r="J10">
            <v>1.5982805242755801E-2</v>
          </cell>
          <cell r="K10">
            <v>2.1939640638420799E-2</v>
          </cell>
          <cell r="L10">
            <v>4.36866843040924E-2</v>
          </cell>
          <cell r="M10">
            <v>8.3493839890838695E-2</v>
          </cell>
          <cell r="N10">
            <v>4.9333098801320197E-2</v>
          </cell>
          <cell r="O10">
            <v>2.1937320629829601E-2</v>
          </cell>
          <cell r="P10">
            <v>4.3656111746943498E-2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3.5875547869343202E-7</v>
          </cell>
          <cell r="F11">
            <v>3.7758762949648001E-7</v>
          </cell>
          <cell r="G11">
            <v>4.43170083782627E-7</v>
          </cell>
          <cell r="H11">
            <v>5.2314725198780803E-7</v>
          </cell>
          <cell r="I11">
            <v>8.2988351685723801E-7</v>
          </cell>
          <cell r="J11">
            <v>1.21790699208687E-6</v>
          </cell>
          <cell r="K11">
            <v>2.40165441125084E-6</v>
          </cell>
          <cell r="L11">
            <v>1.0675974925278399E-3</v>
          </cell>
          <cell r="M11">
            <v>1.0698317075973601E-5</v>
          </cell>
          <cell r="N11">
            <v>3.0646409362675202E-4</v>
          </cell>
          <cell r="O11">
            <v>2.89487125153933E-5</v>
          </cell>
          <cell r="P11">
            <v>1.2396887646600201E-3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1.43470329096284E-2</v>
          </cell>
          <cell r="F12">
            <v>7.0471279419566102E-2</v>
          </cell>
          <cell r="G12">
            <v>8.3969573097831803E-7</v>
          </cell>
          <cell r="H12">
            <v>7.6231933557216804E-7</v>
          </cell>
          <cell r="I12">
            <v>1.48519497374619E-2</v>
          </cell>
          <cell r="J12">
            <v>3.9957586427634299E-2</v>
          </cell>
          <cell r="K12">
            <v>4.9274141277838003E-2</v>
          </cell>
          <cell r="L12">
            <v>9.3808462002240698E-5</v>
          </cell>
          <cell r="M12">
            <v>1.5630809023933E-2</v>
          </cell>
          <cell r="N12">
            <v>3.9217087305039602E-2</v>
          </cell>
          <cell r="O12">
            <v>4.9273249896835902E-2</v>
          </cell>
          <cell r="P12">
            <v>3.0492954261284301E-4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3.74654860503537E-4</v>
          </cell>
          <cell r="M13">
            <v>3.7465885310606699E-6</v>
          </cell>
          <cell r="N13">
            <v>1.6792685295707399E-4</v>
          </cell>
          <cell r="O13">
            <v>1.01222251238248E-5</v>
          </cell>
          <cell r="P13">
            <v>1.3411785188318199E-3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3.9939273515485403E-4</v>
          </cell>
          <cell r="I14">
            <v>1.6688278793075799E-6</v>
          </cell>
          <cell r="J14">
            <v>6.7226642421424795E-7</v>
          </cell>
          <cell r="K14">
            <v>1.8515038232327699E-6</v>
          </cell>
          <cell r="L14">
            <v>3.1070171925422402E-6</v>
          </cell>
          <cell r="M14">
            <v>4.3085558705106299E-4</v>
          </cell>
          <cell r="N14">
            <v>1.9629018974343799E-5</v>
          </cell>
          <cell r="O14">
            <v>1.1135142137665001E-3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1.4614818511945701E-7</v>
          </cell>
          <cell r="F15">
            <v>1.5251414869672001E-7</v>
          </cell>
          <cell r="G15">
            <v>1.80741601655111E-7</v>
          </cell>
          <cell r="H15">
            <v>2.12892614746453E-7</v>
          </cell>
          <cell r="I15">
            <v>3.4248085774849498E-7</v>
          </cell>
          <cell r="J15">
            <v>4.64893963975445E-7</v>
          </cell>
          <cell r="K15">
            <v>5.2668556778664704E-7</v>
          </cell>
          <cell r="L15">
            <v>3.5724899489120199E-6</v>
          </cell>
          <cell r="M15">
            <v>8.4179153714065795E-4</v>
          </cell>
          <cell r="N15">
            <v>7.4065355393455702E-5</v>
          </cell>
          <cell r="O15">
            <v>6.9769651743128198E-6</v>
          </cell>
          <cell r="P15">
            <v>2.14931044646666E-4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1.39634957112201E-5</v>
          </cell>
          <cell r="I16">
            <v>8.9642979482266894E-5</v>
          </cell>
          <cell r="J16">
            <v>1.4385262943597801E-4</v>
          </cell>
          <cell r="K16">
            <v>5.6546367747844299E-5</v>
          </cell>
          <cell r="L16">
            <v>8.0506021261715998E-5</v>
          </cell>
          <cell r="M16">
            <v>3.75320679272435E-5</v>
          </cell>
          <cell r="N16">
            <v>2.0396483809932201E-4</v>
          </cell>
          <cell r="O16">
            <v>1.2141493452243199E-5</v>
          </cell>
          <cell r="P16">
            <v>3.3239258895192698E-4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1.7199474472427699E-6</v>
          </cell>
          <cell r="I17">
            <v>2.7034838247687398E-6</v>
          </cell>
          <cell r="J17">
            <v>2.5053552419858298E-6</v>
          </cell>
          <cell r="K17">
            <v>3.0007610424174399E-6</v>
          </cell>
          <cell r="L17">
            <v>3.3929196869749398E-6</v>
          </cell>
          <cell r="M17">
            <v>3.64058434204258E-6</v>
          </cell>
          <cell r="N17">
            <v>1.6903907955112099E-6</v>
          </cell>
          <cell r="O17">
            <v>2.3500424188636499E-6</v>
          </cell>
          <cell r="P17">
            <v>8.15208475379067E-6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1.5512409506440402E-5</v>
          </cell>
          <cell r="I18">
            <v>2.64124050941648E-4</v>
          </cell>
          <cell r="J18">
            <v>3.7974902965827602E-4</v>
          </cell>
          <cell r="K18">
            <v>1.2335513392035101E-4</v>
          </cell>
          <cell r="L18">
            <v>5.1332119564749297E-6</v>
          </cell>
          <cell r="M18">
            <v>2.9628283048028199E-6</v>
          </cell>
          <cell r="N18">
            <v>6.8044043266795401E-6</v>
          </cell>
          <cell r="O18">
            <v>4.1116296541431002E-5</v>
          </cell>
          <cell r="P18">
            <v>8.12508142558658E-4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1.5057965967746899E-7</v>
          </cell>
          <cell r="F19">
            <v>1.52967789440606E-7</v>
          </cell>
          <cell r="G19">
            <v>1.8250476326519301E-7</v>
          </cell>
          <cell r="H19">
            <v>2.1449108224696301E-7</v>
          </cell>
          <cell r="I19">
            <v>3.5598101873829502E-7</v>
          </cell>
          <cell r="J19">
            <v>6.5024992631245604E-7</v>
          </cell>
          <cell r="K19">
            <v>8.8803304935410195E-7</v>
          </cell>
          <cell r="L19">
            <v>1.25738243589682</v>
          </cell>
          <cell r="M19">
            <v>0.37179207501864098</v>
          </cell>
          <cell r="N19">
            <v>4.7466450030277601E-6</v>
          </cell>
          <cell r="O19">
            <v>3.2227361457526301E-6</v>
          </cell>
          <cell r="P19">
            <v>3.9040132171429101E-5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5.0849467424296899E-2</v>
          </cell>
          <cell r="F20">
            <v>0.111280238345877</v>
          </cell>
          <cell r="G20">
            <v>2.7058622505710399E-4</v>
          </cell>
          <cell r="H20">
            <v>4.8187042494743797E-6</v>
          </cell>
          <cell r="I20">
            <v>1.2723958988845901E-5</v>
          </cell>
          <cell r="J20">
            <v>7.2640855202070503E-2</v>
          </cell>
          <cell r="K20">
            <v>8.9725204145385304E-2</v>
          </cell>
          <cell r="L20">
            <v>7.1862584566553703E-5</v>
          </cell>
          <cell r="M20">
            <v>9.6174230982920793E-3</v>
          </cell>
          <cell r="N20">
            <v>6.3027070825154297E-2</v>
          </cell>
          <cell r="O20">
            <v>8.9722757949525903E-2</v>
          </cell>
          <cell r="P20">
            <v>9.4798143760937897E-5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1.3750650534449499E-6</v>
          </cell>
          <cell r="F21">
            <v>4.56171834654961E-7</v>
          </cell>
          <cell r="G21">
            <v>2.3834719734932502E-6</v>
          </cell>
          <cell r="H21">
            <v>0.11137492588163</v>
          </cell>
          <cell r="I21">
            <v>0.14191192917658599</v>
          </cell>
          <cell r="J21">
            <v>7.35685282101625E-6</v>
          </cell>
          <cell r="K21">
            <v>1.1722875969333201E-6</v>
          </cell>
          <cell r="L21">
            <v>1.9650059705164</v>
          </cell>
          <cell r="M21">
            <v>0.87861198386194905</v>
          </cell>
          <cell r="N21">
            <v>2.35401041603146E-6</v>
          </cell>
          <cell r="O21">
            <v>1.9367527682307301E-6</v>
          </cell>
          <cell r="P21">
            <v>6.4684389799238104E-6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1.36672707307128E-6</v>
          </cell>
          <cell r="F22">
            <v>3.3957582077308601E-5</v>
          </cell>
          <cell r="G22">
            <v>2.4715023503371299E-6</v>
          </cell>
          <cell r="H22">
            <v>9.1294498421444502E-7</v>
          </cell>
          <cell r="I22">
            <v>2.7202149820967001E-5</v>
          </cell>
          <cell r="J22">
            <v>8.8690212461424603E-6</v>
          </cell>
          <cell r="K22">
            <v>2.2051399798042101E-5</v>
          </cell>
          <cell r="L22">
            <v>3.4565441263309202E-5</v>
          </cell>
          <cell r="M22">
            <v>2.7182788377081501E-6</v>
          </cell>
          <cell r="N22">
            <v>5.0159605488694697E-5</v>
          </cell>
          <cell r="O22">
            <v>7.6930971352550996E-6</v>
          </cell>
          <cell r="P22">
            <v>1.3623644496762899E-4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6.7370049074949795E-4</v>
          </cell>
          <cell r="K23">
            <v>2.8058770599496703E-4</v>
          </cell>
          <cell r="L23">
            <v>1.0865517919133199E-3</v>
          </cell>
          <cell r="M23">
            <v>4.0283640006481297E-5</v>
          </cell>
          <cell r="N23">
            <v>1.4574296634720901E-3</v>
          </cell>
          <cell r="O23">
            <v>2.1575267037164099E-5</v>
          </cell>
          <cell r="P23">
            <v>2.7594941014299798E-3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3.4645341973464497E-4</v>
          </cell>
          <cell r="F24">
            <v>9.5886492875015398E-6</v>
          </cell>
          <cell r="G24">
            <v>8.5614459946187996E-6</v>
          </cell>
          <cell r="H24">
            <v>2.40970966173885E-4</v>
          </cell>
          <cell r="I24">
            <v>1.61314127446365E-3</v>
          </cell>
          <cell r="J24">
            <v>1.0182631301214099E-3</v>
          </cell>
          <cell r="K24">
            <v>1.0737474750635E-4</v>
          </cell>
          <cell r="L24">
            <v>1.2704666691119E-2</v>
          </cell>
          <cell r="M24">
            <v>7.5798626210907803E-4</v>
          </cell>
          <cell r="N24">
            <v>3.52614708903062E-2</v>
          </cell>
          <cell r="O24">
            <v>1.7419380975090801E-2</v>
          </cell>
          <cell r="P24">
            <v>1.45133597180978E-2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4.4129312481988899E-7</v>
          </cell>
          <cell r="F25">
            <v>2.9188556711350301E-7</v>
          </cell>
          <cell r="G25">
            <v>3.5193249946482401E-7</v>
          </cell>
          <cell r="H25">
            <v>3.5087168824826599E-7</v>
          </cell>
          <cell r="I25">
            <v>3.42690414829651E-5</v>
          </cell>
          <cell r="J25">
            <v>3.0866817273868798E-5</v>
          </cell>
          <cell r="K25">
            <v>1.7698474659339E-5</v>
          </cell>
          <cell r="L25">
            <v>1.10391064340077E-3</v>
          </cell>
          <cell r="M25">
            <v>1.3259524269906699E-2</v>
          </cell>
          <cell r="N25">
            <v>9.1524375862860104E-3</v>
          </cell>
          <cell r="O25">
            <v>6.3705591288796604E-2</v>
          </cell>
          <cell r="P25">
            <v>1.9114600798767301E-2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0.16151804025848299</v>
          </cell>
          <cell r="F26">
            <v>5.0995026197384698E-2</v>
          </cell>
          <cell r="G26">
            <v>6.1748158061434803E-6</v>
          </cell>
          <cell r="H26">
            <v>7.7207044204448904E-4</v>
          </cell>
          <cell r="I26">
            <v>0.16931908226408399</v>
          </cell>
          <cell r="J26">
            <v>0.196120119312995</v>
          </cell>
          <cell r="K26">
            <v>9.7910024213829397E-2</v>
          </cell>
          <cell r="L26">
            <v>7.2428676631419199E-3</v>
          </cell>
          <cell r="M26">
            <v>0.14296831954386</v>
          </cell>
          <cell r="N26">
            <v>0.22205564171000999</v>
          </cell>
          <cell r="O26">
            <v>9.2298161932344497E-2</v>
          </cell>
          <cell r="P26">
            <v>2.7632634269775399E-4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5.3165309378082699E-5</v>
          </cell>
          <cell r="I27">
            <v>1.17588326982027E-4</v>
          </cell>
          <cell r="J27">
            <v>3.2273462265039498E-4</v>
          </cell>
          <cell r="K27">
            <v>4.7666101808948398E-5</v>
          </cell>
          <cell r="L27">
            <v>2.1659313145244399E-4</v>
          </cell>
          <cell r="M27">
            <v>1.23341769954333E-5</v>
          </cell>
          <cell r="N27">
            <v>1.5374724316173701E-4</v>
          </cell>
          <cell r="O27">
            <v>2.70129871228662E-5</v>
          </cell>
          <cell r="P27">
            <v>7.7246592765501895E-4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4.9962004824190397E-3</v>
          </cell>
          <cell r="F28">
            <v>3.1024728503457002E-7</v>
          </cell>
          <cell r="G28">
            <v>3.81133570157426E-7</v>
          </cell>
          <cell r="H28">
            <v>3.2240146080029899E-7</v>
          </cell>
          <cell r="I28">
            <v>2.7855906659582602E-6</v>
          </cell>
          <cell r="J28">
            <v>1.49396285543991E-5</v>
          </cell>
          <cell r="K28">
            <v>1.92025616213769E-5</v>
          </cell>
          <cell r="L28">
            <v>3.5627150147353097E-5</v>
          </cell>
          <cell r="M28">
            <v>2.20490457420184E-6</v>
          </cell>
          <cell r="N28">
            <v>5.58477221172316E-5</v>
          </cell>
          <cell r="O28">
            <v>8.4598770915040093E-6</v>
          </cell>
          <cell r="P28">
            <v>1.42102534618009E-4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3.7680388780147798E-7</v>
          </cell>
          <cell r="F29">
            <v>3.3214633942498399E-7</v>
          </cell>
          <cell r="G29">
            <v>3.9687885328463601E-7</v>
          </cell>
          <cell r="H29">
            <v>4.66743585182108E-7</v>
          </cell>
          <cell r="I29">
            <v>7.3827377241066701E-7</v>
          </cell>
          <cell r="J29">
            <v>1.0580532517465001E-6</v>
          </cell>
          <cell r="K29">
            <v>2.0830143262408499E-6</v>
          </cell>
          <cell r="L29">
            <v>0.146271615772636</v>
          </cell>
          <cell r="M29">
            <v>0.477322227584695</v>
          </cell>
          <cell r="N29">
            <v>7.4985855278819895E-5</v>
          </cell>
          <cell r="O29">
            <v>1.4941930072791899E-5</v>
          </cell>
          <cell r="P29">
            <v>1.2034710220410001E-4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1.8722398155616099E-6</v>
          </cell>
          <cell r="I30">
            <v>2.96341476437955E-6</v>
          </cell>
          <cell r="J30">
            <v>2.75168041915771E-6</v>
          </cell>
          <cell r="K30">
            <v>3.3161592947470598E-6</v>
          </cell>
          <cell r="L30">
            <v>3.7854286566869801E-6</v>
          </cell>
          <cell r="M30">
            <v>4.0636856592471603E-6</v>
          </cell>
          <cell r="N30">
            <v>1.8833919696948599E-6</v>
          </cell>
          <cell r="O30">
            <v>2.6062973702470299E-6</v>
          </cell>
          <cell r="P30">
            <v>9.0431184866458908E-6</v>
          </cell>
        </row>
        <row r="31">
          <cell r="A31" t="str">
            <v>-</v>
          </cell>
          <cell r="B31" t="str">
            <v>VAR_cap</v>
          </cell>
          <cell r="C31" t="str">
            <v>SUP_NGAH2</v>
          </cell>
          <cell r="H31">
            <v>1.1789314923155E-6</v>
          </cell>
          <cell r="I31">
            <v>2.62352243569227E-6</v>
          </cell>
          <cell r="J31">
            <v>3.9105580434782202E-6</v>
          </cell>
          <cell r="K31">
            <v>6.1300738051122299E-6</v>
          </cell>
          <cell r="L31">
            <v>2.6129915237772285E-4</v>
          </cell>
          <cell r="M31">
            <v>2.6471412863183542E-4</v>
          </cell>
          <cell r="N31">
            <v>3.9283383631593858E-4</v>
          </cell>
          <cell r="O31">
            <v>3.9871730521168772E-4</v>
          </cell>
          <cell r="P31">
            <v>8.7189824473346534E-4</v>
          </cell>
        </row>
        <row r="32">
          <cell r="A32" t="str">
            <v>-</v>
          </cell>
          <cell r="B32" t="str">
            <v>VAR_cap</v>
          </cell>
          <cell r="C32" t="str">
            <v>SUP_WSTHTGBIO</v>
          </cell>
          <cell r="J32">
            <v>4.5947047233115198E-5</v>
          </cell>
          <cell r="K32">
            <v>4.862727751808068E-5</v>
          </cell>
          <cell r="L32">
            <v>5.8485694648619991E-5</v>
          </cell>
          <cell r="M32">
            <v>5.34300682597352E-5</v>
          </cell>
          <cell r="N32">
            <v>6.9586273554046203E-5</v>
          </cell>
          <cell r="O32">
            <v>6.7983019269194614E-5</v>
          </cell>
          <cell r="P32">
            <v>1.2834855090279647E-4</v>
          </cell>
        </row>
        <row r="33">
          <cell r="A33" t="str">
            <v>-</v>
          </cell>
          <cell r="B33" t="str">
            <v>VAR_cap</v>
          </cell>
          <cell r="C33" t="str">
            <v>STG-H2</v>
          </cell>
          <cell r="H33">
            <v>5.0472355711950896E-6</v>
          </cell>
          <cell r="I33">
            <v>1.2681210292255127E-5</v>
          </cell>
          <cell r="J33">
            <v>1.3044472564896249E-5</v>
          </cell>
          <cell r="K33">
            <v>1.2807002851630241E-5</v>
          </cell>
          <cell r="L33">
            <v>2.041574043826509E-5</v>
          </cell>
          <cell r="M33">
            <v>2.1227316596301091E-5</v>
          </cell>
          <cell r="N33">
            <v>3.540068972804423E-5</v>
          </cell>
          <cell r="O33">
            <v>3.6593554352828161E-5</v>
          </cell>
          <cell r="P33">
            <v>5.9173549735882512E-5</v>
          </cell>
        </row>
        <row r="34">
          <cell r="A34" t="str">
            <v>-</v>
          </cell>
          <cell r="B34" t="str">
            <v>VAR_cap</v>
          </cell>
          <cell r="C34" t="str">
            <v>SUP_H2NGA</v>
          </cell>
          <cell r="H34">
            <v>1.4595196386991499E-6</v>
          </cell>
          <cell r="I34">
            <v>3.2643518356361178E-6</v>
          </cell>
          <cell r="J34">
            <v>4.6119037693382002E-6</v>
          </cell>
          <cell r="K34">
            <v>5.9617310059142693E-6</v>
          </cell>
          <cell r="L34">
            <v>7.1340781661658209E-6</v>
          </cell>
          <cell r="M34">
            <v>6.9106751191266092E-6</v>
          </cell>
          <cell r="N34">
            <v>5.4936997415181091E-6</v>
          </cell>
          <cell r="O34">
            <v>5.0554595871944696E-6</v>
          </cell>
          <cell r="P34">
            <v>1.0810589192500781E-5</v>
          </cell>
        </row>
        <row r="35">
          <cell r="A35" t="str">
            <v>-</v>
          </cell>
          <cell r="B35" t="str">
            <v>VAR_cap</v>
          </cell>
          <cell r="C35" t="str">
            <v>D-ENGA</v>
          </cell>
          <cell r="E35">
            <v>1.0275128097518234</v>
          </cell>
          <cell r="F35">
            <v>1.0275132229283788</v>
          </cell>
          <cell r="G35">
            <v>1.0275136985615303</v>
          </cell>
          <cell r="H35">
            <v>1.0275142661334875</v>
          </cell>
          <cell r="I35">
            <v>1.0275155599438659</v>
          </cell>
          <cell r="J35">
            <v>1.0275184997157925</v>
          </cell>
          <cell r="K35">
            <v>1.0275246453098112</v>
          </cell>
          <cell r="L35">
            <v>0.7439226427861183</v>
          </cell>
          <cell r="M35">
            <v>1.1581574122140579</v>
          </cell>
          <cell r="N35">
            <v>1.2086732519380701</v>
          </cell>
          <cell r="O35">
            <v>1.20871921058692</v>
          </cell>
          <cell r="P35">
            <v>1.2087718043737099</v>
          </cell>
        </row>
        <row r="36">
          <cell r="A36" t="str">
            <v>-</v>
          </cell>
          <cell r="B36" t="str">
            <v>VAR_cap</v>
          </cell>
          <cell r="C36" t="str">
            <v>D-CHEAT</v>
          </cell>
          <cell r="J36">
            <v>2.5164434267130301E-3</v>
          </cell>
          <cell r="K36">
            <v>2.8266769231589601E-3</v>
          </cell>
          <cell r="L36">
            <v>3.1446165322137499E-3</v>
          </cell>
          <cell r="M36">
            <v>3.1546816172637699E-3</v>
          </cell>
          <cell r="N36">
            <v>3.5104358754296599E-3</v>
          </cell>
          <cell r="O36">
            <v>3.5372005832248902E-3</v>
          </cell>
          <cell r="P36">
            <v>6.7204162988046398E-3</v>
          </cell>
        </row>
        <row r="37">
          <cell r="A37" t="str">
            <v>-</v>
          </cell>
          <cell r="B37" t="str">
            <v>VAR_cap</v>
          </cell>
          <cell r="C37" t="str">
            <v>SUP_WSTBIO</v>
          </cell>
          <cell r="E37">
            <v>0.21266994600033948</v>
          </cell>
          <cell r="F37">
            <v>0.21790175540982193</v>
          </cell>
          <cell r="G37">
            <v>0.21790073147155467</v>
          </cell>
          <cell r="H37">
            <v>0.2171656376079438</v>
          </cell>
          <cell r="I37">
            <v>0.21670616843395082</v>
          </cell>
          <cell r="J37">
            <v>0.21060183973918886</v>
          </cell>
          <cell r="K37">
            <v>0.20452904958736129</v>
          </cell>
          <cell r="L37">
            <v>0.19846003718038899</v>
          </cell>
          <cell r="M37">
            <v>0.19845437494292495</v>
          </cell>
          <cell r="N37">
            <v>0.19845031370100108</v>
          </cell>
          <cell r="O37">
            <v>0.19844803095202213</v>
          </cell>
          <cell r="P37">
            <v>0.19841663184756519</v>
          </cell>
        </row>
        <row r="38">
          <cell r="A38" t="str">
            <v>-</v>
          </cell>
          <cell r="B38" t="str">
            <v>VAR_cap</v>
          </cell>
          <cell r="C38" t="str">
            <v>D-CNGA</v>
          </cell>
          <cell r="E38">
            <v>3.5875547869343202E-7</v>
          </cell>
          <cell r="F38">
            <v>7.3634310818991203E-7</v>
          </cell>
          <cell r="G38">
            <v>1.1795131919725399E-6</v>
          </cell>
          <cell r="H38">
            <v>1.7026604439603501E-6</v>
          </cell>
          <cell r="I38">
            <v>2.53254396081758E-6</v>
          </cell>
          <cell r="J38">
            <v>3.75045095290446E-6</v>
          </cell>
          <cell r="K38">
            <v>6.1521053641552996E-6</v>
          </cell>
          <cell r="L38">
            <v>1.07374959789199E-3</v>
          </cell>
          <cell r="M38">
            <v>1.08444791496797E-3</v>
          </cell>
          <cell r="N38">
            <v>1.3904621578452599E-3</v>
          </cell>
          <cell r="O38">
            <v>1.41859385821476E-3</v>
          </cell>
          <cell r="P38">
            <v>2.65784682532617E-3</v>
          </cell>
        </row>
        <row r="39">
          <cell r="A39" t="str">
            <v>-</v>
          </cell>
          <cell r="B39" t="str">
            <v>VAR_cap</v>
          </cell>
          <cell r="C39" t="str">
            <v>SUP_BIONGA</v>
          </cell>
          <cell r="E39">
            <v>4.2365171382435063E-2</v>
          </cell>
          <cell r="F39">
            <v>0.11283604947286192</v>
          </cell>
          <cell r="G39">
            <v>0.10954986042723266</v>
          </cell>
          <cell r="H39">
            <v>0.10429171110543503</v>
          </cell>
          <cell r="I39">
            <v>0.10413551965739311</v>
          </cell>
          <cell r="J39">
            <v>0.10408221225948826</v>
          </cell>
          <cell r="K39">
            <v>0.10408307584634249</v>
          </cell>
          <cell r="L39">
            <v>0.1041746099440207</v>
          </cell>
          <cell r="M39">
            <v>0.10416668653604959</v>
          </cell>
          <cell r="N39">
            <v>0.10421193027206196</v>
          </cell>
          <cell r="O39">
            <v>0.10421117959993628</v>
          </cell>
          <cell r="P39">
            <v>0.10442120593589208</v>
          </cell>
        </row>
        <row r="40">
          <cell r="A40" t="str">
            <v>-</v>
          </cell>
          <cell r="B40" t="str">
            <v>VAR_cap</v>
          </cell>
          <cell r="C40" t="str">
            <v>SUP_WODH2</v>
          </cell>
          <cell r="L40">
            <v>3.74654860503537E-4</v>
          </cell>
          <cell r="M40">
            <v>3.7818036807078114E-4</v>
          </cell>
          <cell r="N40">
            <v>5.4545952048782437E-4</v>
          </cell>
          <cell r="O40">
            <v>5.5452722089042767E-4</v>
          </cell>
          <cell r="P40">
            <v>1.8940034013596781E-3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1.0715836650077999E-4</v>
          </cell>
          <cell r="I41">
            <v>3.9939273515485403E-4</v>
          </cell>
          <cell r="J41">
            <v>4.0071111428968199E-4</v>
          </cell>
          <cell r="K41">
            <v>4.0202368232590899E-4</v>
          </cell>
          <cell r="L41">
            <v>4.03585333281609E-4</v>
          </cell>
          <cell r="M41">
            <v>4.14190768027569E-4</v>
          </cell>
          <cell r="N41">
            <v>4.3815520237035899E-4</v>
          </cell>
          <cell r="O41">
            <v>6.2714962307803103E-4</v>
          </cell>
          <cell r="P41">
            <v>1.56895734080768E-3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0.95961783922982913</v>
          </cell>
          <cell r="F42">
            <v>0.95961799174397788</v>
          </cell>
          <cell r="G42">
            <v>0.95961817248557946</v>
          </cell>
          <cell r="H42">
            <v>0.95961838537819422</v>
          </cell>
          <cell r="I42">
            <v>0.959618727859052</v>
          </cell>
          <cell r="J42">
            <v>0.95961919275301599</v>
          </cell>
          <cell r="K42">
            <v>0.95961971943858371</v>
          </cell>
          <cell r="L42">
            <v>0.32780835179356665</v>
          </cell>
          <cell r="M42">
            <v>8.47390384029298E-4</v>
          </cell>
          <cell r="N42">
            <v>9.2127311803603203E-4</v>
          </cell>
          <cell r="O42">
            <v>9.2791782408824599E-4</v>
          </cell>
          <cell r="P42">
            <v>1.1426714526935201E-3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1.39634957112201E-5</v>
          </cell>
          <cell r="I43">
            <v>1.03606475193487E-4</v>
          </cell>
          <cell r="J43">
            <v>2.4745910462946498E-4</v>
          </cell>
          <cell r="K43">
            <v>2.9957885307178899E-4</v>
          </cell>
          <cell r="L43">
            <v>3.7054799792780499E-4</v>
          </cell>
          <cell r="M43">
            <v>3.2658933785149901E-4</v>
          </cell>
          <cell r="N43">
            <v>3.7854929503612601E-4</v>
          </cell>
          <cell r="O43">
            <v>3.3414442074052503E-4</v>
          </cell>
          <cell r="P43">
            <v>5.8603098843073599E-4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1.7199474472427699E-6</v>
          </cell>
          <cell r="I44">
            <v>3.9343619868680571E-6</v>
          </cell>
          <cell r="J44">
            <v>5.2589488750720098E-6</v>
          </cell>
          <cell r="K44">
            <v>6.4797962026546893E-6</v>
          </cell>
          <cell r="L44">
            <v>7.7391337758131503E-6</v>
          </cell>
          <cell r="M44">
            <v>8.1061805022748903E-6</v>
          </cell>
          <cell r="N44">
            <v>7.0514768808695303E-6</v>
          </cell>
          <cell r="O44">
            <v>7.0006813325695807E-6</v>
          </cell>
          <cell r="P44">
            <v>1.3220502002769468E-5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1.5512409506440402E-5</v>
          </cell>
          <cell r="I45">
            <v>2.7963646044808899E-4</v>
          </cell>
          <cell r="J45">
            <v>6.5938549010636398E-4</v>
          </cell>
          <cell r="K45">
            <v>7.8274062402671504E-4</v>
          </cell>
          <cell r="L45">
            <v>7.8787383598319003E-4</v>
          </cell>
          <cell r="M45">
            <v>7.8667463449404401E-4</v>
          </cell>
          <cell r="N45">
            <v>7.8212865910823196E-4</v>
          </cell>
          <cell r="O45">
            <v>5.4645336548178895E-4</v>
          </cell>
          <cell r="P45">
            <v>9.9188001760839705E-4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2.2350523522048</v>
          </cell>
          <cell r="F46">
            <v>2.2350525051725891</v>
          </cell>
          <cell r="G46">
            <v>2.2350526876773524</v>
          </cell>
          <cell r="H46">
            <v>2.2350529021684347</v>
          </cell>
          <cell r="I46">
            <v>2.2350532581494535</v>
          </cell>
          <cell r="J46">
            <v>2.2350539083993799</v>
          </cell>
          <cell r="K46">
            <v>2.2350547964324292</v>
          </cell>
          <cell r="L46">
            <v>2.0208726882935157</v>
          </cell>
          <cell r="M46">
            <v>1.62917710572275</v>
          </cell>
          <cell r="N46">
            <v>1.6291816662429099</v>
          </cell>
          <cell r="O46">
            <v>1.6291845533806699</v>
          </cell>
          <cell r="P46">
            <v>1.62922341469278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5.0849467424296899E-2</v>
          </cell>
          <cell r="F47">
            <v>0.16212939318256075</v>
          </cell>
          <cell r="G47">
            <v>0.16239904161869395</v>
          </cell>
          <cell r="H47">
            <v>0.1624019467231386</v>
          </cell>
          <cell r="I47">
            <v>0.16241042360853591</v>
          </cell>
          <cell r="J47">
            <v>0.16242503103640216</v>
          </cell>
          <cell r="K47">
            <v>0.16242482010908962</v>
          </cell>
          <cell r="L47">
            <v>0.16244415294915135</v>
          </cell>
          <cell r="M47">
            <v>0.1624270694695498</v>
          </cell>
          <cell r="N47">
            <v>0.1624337671347055</v>
          </cell>
          <cell r="O47">
            <v>0.16243191136642066</v>
          </cell>
          <cell r="P47">
            <v>0.1624517272867019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3.0972413824609735</v>
          </cell>
          <cell r="F48">
            <v>3.097241838632808</v>
          </cell>
          <cell r="G48">
            <v>3.0972442221047816</v>
          </cell>
          <cell r="H48">
            <v>3.2086191479864121</v>
          </cell>
          <cell r="I48">
            <v>3.3505310771629979</v>
          </cell>
          <cell r="J48">
            <v>3.3505384340158191</v>
          </cell>
          <cell r="K48">
            <v>3.3505396063034159</v>
          </cell>
          <cell r="L48">
            <v>3.2763141996113703</v>
          </cell>
          <cell r="M48">
            <v>3.0969175532858499</v>
          </cell>
          <cell r="N48">
            <v>3.0969186663780199</v>
          </cell>
          <cell r="O48">
            <v>3.06161067523976</v>
          </cell>
          <cell r="P48">
            <v>2.98554917189752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1.36672707307128E-6</v>
          </cell>
          <cell r="F49">
            <v>3.5256324169046257E-5</v>
          </cell>
          <cell r="G49">
            <v>3.7540988397705427E-5</v>
          </cell>
          <cell r="H49">
            <v>3.8083533955287077E-5</v>
          </cell>
          <cell r="I49">
            <v>6.454535797943494E-5</v>
          </cell>
          <cell r="J49">
            <v>5.9051153794165738E-5</v>
          </cell>
          <cell r="K49">
            <v>5.8164309238913143E-5</v>
          </cell>
          <cell r="L49">
            <v>9.1462139222326429E-5</v>
          </cell>
          <cell r="M49">
            <v>7.3344488975640354E-5</v>
          </cell>
          <cell r="N49">
            <v>1.0776839553515037E-4</v>
          </cell>
          <cell r="O49">
            <v>9.344607226313974E-5</v>
          </cell>
          <cell r="P49">
            <v>1.9503180291092828E-4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6.7370049074949795E-4</v>
          </cell>
          <cell r="K50">
            <v>8.4846591260466411E-4</v>
          </cell>
          <cell r="L50">
            <v>1.3664439036057149E-3</v>
          </cell>
          <cell r="M50">
            <v>1.1685719326473571E-3</v>
          </cell>
          <cell r="N50">
            <v>1.4871081672100258E-3</v>
          </cell>
          <cell r="O50">
            <v>1.4780348751676226E-3</v>
          </cell>
          <cell r="P50">
            <v>2.7798137491306003E-3</v>
          </cell>
        </row>
        <row r="51">
          <cell r="A51" t="str">
            <v>-</v>
          </cell>
          <cell r="B51" t="str">
            <v>VAR_cap</v>
          </cell>
          <cell r="C51" t="str">
            <v>SUP_ELCH2</v>
          </cell>
          <cell r="E51">
            <v>3.4645341973464497E-4</v>
          </cell>
          <cell r="F51">
            <v>3.5581056546627322E-4</v>
          </cell>
          <cell r="G51">
            <v>3.6375453162500936E-4</v>
          </cell>
          <cell r="H51">
            <v>6.0380639713070812E-4</v>
          </cell>
          <cell r="I51">
            <v>2.2143566283286905E-3</v>
          </cell>
          <cell r="J51">
            <v>3.0221968983202862E-3</v>
          </cell>
          <cell r="K51">
            <v>2.8998201946466217E-3</v>
          </cell>
          <cell r="L51">
            <v>1.5435675789683865E-2</v>
          </cell>
          <cell r="M51">
            <v>1.4932679295822933E-2</v>
          </cell>
          <cell r="N51">
            <v>4.8821408948884787E-2</v>
          </cell>
          <cell r="O51">
            <v>6.6133527904587763E-2</v>
          </cell>
          <cell r="P51">
            <v>6.7938944528204676E-2</v>
          </cell>
        </row>
        <row r="52">
          <cell r="A52" t="str">
            <v>-</v>
          </cell>
          <cell r="B52" t="str">
            <v>VAR_cap</v>
          </cell>
          <cell r="C52" t="str">
            <v>CT_CWODBDS</v>
          </cell>
          <cell r="E52">
            <v>3.3074831242757619E-2</v>
          </cell>
          <cell r="F52">
            <v>3.3047436007577528E-2</v>
          </cell>
          <cell r="G52">
            <v>3.2693480410742701E-2</v>
          </cell>
          <cell r="H52">
            <v>8.1087604101047484E-5</v>
          </cell>
          <cell r="I52">
            <v>5.5127588966190355E-5</v>
          </cell>
          <cell r="J52">
            <v>6.5443057959780913E-5</v>
          </cell>
          <cell r="K52">
            <v>8.249221110327769E-5</v>
          </cell>
          <cell r="L52">
            <v>1.1850844957456287E-3</v>
          </cell>
          <cell r="M52">
            <v>1.4415942890818377E-2</v>
          </cell>
          <cell r="N52">
            <v>2.353135900088758E-2</v>
          </cell>
          <cell r="O52">
            <v>8.7219332366180916E-2</v>
          </cell>
          <cell r="P52">
            <v>0.10522944513193473</v>
          </cell>
        </row>
        <row r="53">
          <cell r="A53" t="str">
            <v>-</v>
          </cell>
          <cell r="B53" t="str">
            <v>VAR_cap</v>
          </cell>
          <cell r="C53" t="str">
            <v>CT_CWODPLT</v>
          </cell>
          <cell r="E53">
            <v>0.36381684933395064</v>
          </cell>
          <cell r="F53">
            <v>0.4148109714167838</v>
          </cell>
          <cell r="G53">
            <v>0.41481445316757665</v>
          </cell>
          <cell r="H53">
            <v>0.41558440858953316</v>
          </cell>
          <cell r="I53">
            <v>0.43506409506072091</v>
          </cell>
          <cell r="J53">
            <v>0.46456635742484043</v>
          </cell>
          <cell r="K53">
            <v>0.4638722656293443</v>
          </cell>
          <cell r="L53">
            <v>0.47058513736279439</v>
          </cell>
          <cell r="M53">
            <v>0.46964609400983776</v>
          </cell>
          <cell r="N53">
            <v>0.47016818315892639</v>
          </cell>
          <cell r="O53">
            <v>0.46455651465454556</v>
          </cell>
          <cell r="P53">
            <v>0.45758728179430114</v>
          </cell>
        </row>
        <row r="54">
          <cell r="A54" t="str">
            <v>-</v>
          </cell>
          <cell r="B54" t="str">
            <v>VAR_cap</v>
          </cell>
          <cell r="C54" t="str">
            <v>D-DH2</v>
          </cell>
          <cell r="H54">
            <v>5.3165309378082699E-5</v>
          </cell>
          <cell r="I54">
            <v>1.7075363636011E-4</v>
          </cell>
          <cell r="J54">
            <v>4.9348825901050504E-4</v>
          </cell>
          <cell r="K54">
            <v>5.4115436081945403E-4</v>
          </cell>
          <cell r="L54">
            <v>7.5774749227189796E-4</v>
          </cell>
          <cell r="M54">
            <v>7.7008166926733105E-4</v>
          </cell>
          <cell r="N54">
            <v>9.2382891242906798E-4</v>
          </cell>
          <cell r="O54">
            <v>9.3398776862769605E-4</v>
          </cell>
          <cell r="P54">
            <v>1.67014251782887E-3</v>
          </cell>
        </row>
        <row r="55">
          <cell r="A55" t="str">
            <v>-</v>
          </cell>
          <cell r="B55" t="str">
            <v>VAR_cap</v>
          </cell>
          <cell r="C55" t="str">
            <v>CT_CWODETH</v>
          </cell>
          <cell r="E55">
            <v>7.0335037185073161E-3</v>
          </cell>
          <cell r="F55">
            <v>7.9053086452249809E-5</v>
          </cell>
          <cell r="G55">
            <v>7.841314572512928E-5</v>
          </cell>
          <cell r="H55">
            <v>4.6882161681069401E-5</v>
          </cell>
          <cell r="I55">
            <v>4.8902783368440401E-5</v>
          </cell>
          <cell r="J55">
            <v>3.6630988378600054E-5</v>
          </cell>
          <cell r="K55">
            <v>3.6569887648037967E-5</v>
          </cell>
          <cell r="L55">
            <v>7.1182502687883409E-5</v>
          </cell>
          <cell r="M55">
            <v>6.7869590002546802E-5</v>
          </cell>
          <cell r="N55">
            <v>1.1043916756374645E-4</v>
          </cell>
          <cell r="O55">
            <v>1.0000170208169876E-4</v>
          </cell>
          <cell r="P55">
            <v>2.0664053948751332E-4</v>
          </cell>
        </row>
        <row r="56">
          <cell r="A56" t="str">
            <v>-</v>
          </cell>
          <cell r="B56" t="str">
            <v>VAR_cap</v>
          </cell>
          <cell r="C56" t="str">
            <v>D-INGA</v>
          </cell>
          <cell r="E56">
            <v>1.9844837470699879</v>
          </cell>
          <cell r="F56">
            <v>1.9844840792163272</v>
          </cell>
          <cell r="G56">
            <v>1.9844844760951805</v>
          </cell>
          <cell r="H56">
            <v>1.9844849428387656</v>
          </cell>
          <cell r="I56">
            <v>1.9844856811125382</v>
          </cell>
          <cell r="J56">
            <v>1.9844867391657899</v>
          </cell>
          <cell r="K56">
            <v>1.984488822180116</v>
          </cell>
          <cell r="L56">
            <v>1.0396913228946989</v>
          </cell>
          <cell r="M56">
            <v>0.73044734447002702</v>
          </cell>
          <cell r="N56">
            <v>0.62367384006776905</v>
          </cell>
          <cell r="O56">
            <v>0.62368803955945795</v>
          </cell>
          <cell r="P56">
            <v>0.62380799758623695</v>
          </cell>
        </row>
        <row r="57">
          <cell r="A57" t="str">
            <v>-</v>
          </cell>
          <cell r="B57" t="str">
            <v>VAR_cap</v>
          </cell>
          <cell r="C57" t="str">
            <v>SUP_H2DSL</v>
          </cell>
          <cell r="H57">
            <v>1.8722398155616099E-6</v>
          </cell>
          <cell r="I57">
            <v>4.3041072921627419E-6</v>
          </cell>
          <cell r="J57">
            <v>5.7621611216971102E-6</v>
          </cell>
          <cell r="K57">
            <v>7.1263893059503504E-6</v>
          </cell>
          <cell r="L57">
            <v>8.5638896775681304E-6</v>
          </cell>
          <cell r="M57">
            <v>9.0124669149161387E-6</v>
          </cell>
          <cell r="N57">
            <v>7.8523779493012591E-6</v>
          </cell>
          <cell r="O57">
            <v>7.7853142413885299E-6</v>
          </cell>
          <cell r="P57">
            <v>1.4677364042586041E-5</v>
          </cell>
        </row>
        <row r="58">
          <cell r="A58" t="str">
            <v>ELC35</v>
          </cell>
          <cell r="B58" t="str">
            <v>VAR_fout</v>
          </cell>
          <cell r="C58" t="str">
            <v>SUP_WSTBIO</v>
          </cell>
          <cell r="E58">
            <v>0.11258824107113895</v>
          </cell>
          <cell r="F58">
            <v>0.11535954070210881</v>
          </cell>
          <cell r="G58">
            <v>0.11117731028775454</v>
          </cell>
          <cell r="H58">
            <v>0.11497116957577348</v>
          </cell>
          <cell r="I58">
            <v>0.11472776835488951</v>
          </cell>
          <cell r="J58">
            <v>0.1114960268274296</v>
          </cell>
          <cell r="K58">
            <v>0.10828103049865591</v>
          </cell>
          <cell r="L58">
            <v>0.10506745805643283</v>
          </cell>
          <cell r="M58">
            <v>0.10506499240259316</v>
          </cell>
          <cell r="N58">
            <v>0.10506278278011397</v>
          </cell>
          <cell r="O58">
            <v>0.1050618667363253</v>
          </cell>
          <cell r="P58">
            <v>0.10504407791349277</v>
          </cell>
        </row>
        <row r="59">
          <cell r="A59" t="str">
            <v>ELC35</v>
          </cell>
          <cell r="B59" t="str">
            <v>VAR_fout</v>
          </cell>
          <cell r="C59" t="str">
            <v>ESOL-PV_A</v>
          </cell>
          <cell r="H59">
            <v>7.3878427359026972E-4</v>
          </cell>
          <cell r="I59">
            <v>2.7535729559271904E-3</v>
          </cell>
          <cell r="J59">
            <v>2.7305318478887414E-3</v>
          </cell>
          <cell r="K59">
            <v>2.7314351792655732E-3</v>
          </cell>
          <cell r="L59">
            <v>2.7421872552677974E-3</v>
          </cell>
          <cell r="M59">
            <v>2.8164813811091265E-3</v>
          </cell>
          <cell r="N59">
            <v>2.9849509275080384E-3</v>
          </cell>
          <cell r="O59">
            <v>4.2886416055079816E-3</v>
          </cell>
          <cell r="P59">
            <v>1.0785611664459618E-2</v>
          </cell>
        </row>
        <row r="60">
          <cell r="A60" t="str">
            <v>ELC35</v>
          </cell>
          <cell r="B60" t="str">
            <v>VAR_fout</v>
          </cell>
          <cell r="C60" t="str">
            <v>SUP_WODBIO</v>
          </cell>
          <cell r="F60">
            <v>3.7080080126934461E-6</v>
          </cell>
          <cell r="G60">
            <v>8.7222988241560077E-6</v>
          </cell>
          <cell r="H60">
            <v>1.8175552727750635E-5</v>
          </cell>
          <cell r="I60">
            <v>2.6823485104559408E-5</v>
          </cell>
          <cell r="J60">
            <v>2.8453861112306545E-5</v>
          </cell>
          <cell r="K60">
            <v>2.9692263460365347E-5</v>
          </cell>
          <cell r="L60">
            <v>3.7598534204179212E-5</v>
          </cell>
          <cell r="M60">
            <v>3.8241291556372275E-5</v>
          </cell>
          <cell r="N60">
            <v>4.5057920138382648E-5</v>
          </cell>
          <cell r="O60">
            <v>4.7357142125457183E-5</v>
          </cell>
          <cell r="P60">
            <v>8.459316162326098E-5</v>
          </cell>
        </row>
        <row r="61">
          <cell r="A61" t="str">
            <v>ELC35</v>
          </cell>
          <cell r="B61" t="str">
            <v>VAR_fin</v>
          </cell>
          <cell r="C61" t="str">
            <v>D-CELC</v>
          </cell>
          <cell r="E61">
            <v>0.35709040151769994</v>
          </cell>
          <cell r="F61">
            <v>5.1538360675933315E-2</v>
          </cell>
          <cell r="G61">
            <v>5.257733493596619E-2</v>
          </cell>
          <cell r="H61">
            <v>1.5223497100599635E-2</v>
          </cell>
          <cell r="I61">
            <v>4.5206569411149061E-2</v>
          </cell>
          <cell r="J61">
            <v>5.7557905054630966E-2</v>
          </cell>
          <cell r="K61">
            <v>5.5040082763623953E-2</v>
          </cell>
          <cell r="L61">
            <v>0.18718962111442036</v>
          </cell>
          <cell r="M61">
            <v>0.22307010120799411</v>
          </cell>
          <cell r="N61">
            <v>0.75223306391364941</v>
          </cell>
          <cell r="O61">
            <v>1.1676558559952057</v>
          </cell>
          <cell r="P61">
            <v>1.2307401804293092</v>
          </cell>
        </row>
        <row r="62">
          <cell r="A62" t="str">
            <v>SCH2S</v>
          </cell>
          <cell r="B62" t="str">
            <v>VAR_fin</v>
          </cell>
          <cell r="C62" t="str">
            <v>SUP_NGAH2</v>
          </cell>
          <cell r="L62">
            <v>1.7939815413647304E-3</v>
          </cell>
          <cell r="M62">
            <v>1.8219413769087237E-3</v>
          </cell>
          <cell r="N62">
            <v>2.5653137903444033E-3</v>
          </cell>
          <cell r="O62">
            <v>2.6220299189070053E-3</v>
          </cell>
          <cell r="P62">
            <v>6.0987287499426231E-3</v>
          </cell>
        </row>
        <row r="63">
          <cell r="A63" t="str">
            <v>SCH2S</v>
          </cell>
          <cell r="B63" t="str">
            <v>VAR_fin</v>
          </cell>
          <cell r="C63" t="str">
            <v>SUP_WODH2</v>
          </cell>
          <cell r="L63">
            <v>9.214017921763221E-3</v>
          </cell>
          <cell r="M63">
            <v>9.2918925315681727E-3</v>
          </cell>
          <cell r="N63">
            <v>1.202112352644186E-2</v>
          </cell>
          <cell r="O63">
            <v>1.2228951141163713E-2</v>
          </cell>
          <cell r="P63">
            <v>4.4222730106762809E-2</v>
          </cell>
        </row>
        <row r="64">
          <cell r="A64" t="str">
            <v>CWST</v>
          </cell>
          <cell r="B64" t="str">
            <v>VAR_fout</v>
          </cell>
          <cell r="C64" t="str">
            <v>D-CWST</v>
          </cell>
          <cell r="E64">
            <v>9.6793719252301944</v>
          </cell>
          <cell r="F64">
            <v>9.9176245135041547</v>
          </cell>
          <cell r="G64">
            <v>9.558072190167243</v>
          </cell>
          <cell r="H64">
            <v>9.8842356929572031</v>
          </cell>
          <cell r="I64">
            <v>9.863310142281783</v>
          </cell>
          <cell r="J64">
            <v>9.5868517323459308</v>
          </cell>
          <cell r="K64">
            <v>9.3105006194258202</v>
          </cell>
          <cell r="L64">
            <v>9.0342579555728015</v>
          </cell>
          <cell r="M64">
            <v>9.0341534061029751</v>
          </cell>
          <cell r="N64">
            <v>9.034306937070296</v>
          </cell>
          <cell r="O64">
            <v>9.034319638952514</v>
          </cell>
          <cell r="P64">
            <v>9.0343642012412584</v>
          </cell>
        </row>
        <row r="65">
          <cell r="A65" t="str">
            <v>CWST</v>
          </cell>
          <cell r="B65" t="str">
            <v>VAR_fin</v>
          </cell>
          <cell r="C65" t="str">
            <v>SUP_WSTHTGBIO</v>
          </cell>
          <cell r="J65">
            <v>1.4878269006777156E-3</v>
          </cell>
          <cell r="K65">
            <v>1.5348008843999567E-3</v>
          </cell>
          <cell r="L65">
            <v>1.4584900926222053E-3</v>
          </cell>
          <cell r="M65">
            <v>1.6749393539683582E-3</v>
          </cell>
          <cell r="N65">
            <v>1.909411774222156E-3</v>
          </cell>
          <cell r="O65">
            <v>2.0008672495790574E-3</v>
          </cell>
          <cell r="P65">
            <v>3.5747600498495409E-3</v>
          </cell>
        </row>
        <row r="66">
          <cell r="A66" t="str">
            <v>CWST</v>
          </cell>
          <cell r="B66" t="str">
            <v>VAR_fin</v>
          </cell>
          <cell r="C66" t="str">
            <v>SUP_WSTBIO</v>
          </cell>
          <cell r="E66">
            <v>9.6793719252301944</v>
          </cell>
          <cell r="F66">
            <v>9.9176245135041547</v>
          </cell>
          <cell r="G66">
            <v>9.558072190167243</v>
          </cell>
          <cell r="H66">
            <v>9.8842356929572031</v>
          </cell>
          <cell r="I66">
            <v>9.863310142281783</v>
          </cell>
          <cell r="J66">
            <v>9.5854727063924443</v>
          </cell>
          <cell r="K66">
            <v>9.3090748791558706</v>
          </cell>
          <cell r="L66">
            <v>9.0327994654801778</v>
          </cell>
          <cell r="M66">
            <v>9.032587489697228</v>
          </cell>
          <cell r="N66">
            <v>9.0323975252960746</v>
          </cell>
          <cell r="O66">
            <v>9.0323187717029416</v>
          </cell>
          <cell r="P66">
            <v>9.0307894411914056</v>
          </cell>
        </row>
        <row r="67">
          <cell r="A67" t="str">
            <v>NGA</v>
          </cell>
          <cell r="B67" t="str">
            <v>VAR_fout</v>
          </cell>
          <cell r="C67" t="str">
            <v>D-LNGA</v>
          </cell>
          <cell r="H67">
            <v>1.3366988555633041E-3</v>
          </cell>
          <cell r="I67">
            <v>2.1697654814682027E-3</v>
          </cell>
          <cell r="J67">
            <v>2.0734003341391417E-3</v>
          </cell>
          <cell r="K67">
            <v>2.193615128831193E-3</v>
          </cell>
          <cell r="L67">
            <v>4.8978355079307163E-3</v>
          </cell>
          <cell r="M67">
            <v>2.4598391309016581E-3</v>
          </cell>
          <cell r="N67">
            <v>4.8432480079334808E-3</v>
          </cell>
          <cell r="O67">
            <v>3.7103541094402211E-3</v>
          </cell>
          <cell r="P67">
            <v>8.1131881662174273E-3</v>
          </cell>
        </row>
        <row r="68">
          <cell r="A68" t="str">
            <v>NGA</v>
          </cell>
          <cell r="B68" t="str">
            <v>VAR_fin</v>
          </cell>
          <cell r="C68" t="str">
            <v>D-ENGA</v>
          </cell>
          <cell r="E68">
            <v>5.518465256404232</v>
          </cell>
          <cell r="F68">
            <v>2.3243317708223623</v>
          </cell>
          <cell r="G68">
            <v>1.9818941992720922</v>
          </cell>
          <cell r="H68">
            <v>2.8118609056398922</v>
          </cell>
          <cell r="I68">
            <v>2.4698954859158193</v>
          </cell>
          <cell r="J68">
            <v>5.8749644429005716</v>
          </cell>
          <cell r="K68">
            <v>11.098729137100921</v>
          </cell>
          <cell r="L68">
            <v>15.491347422475398</v>
          </cell>
          <cell r="M68">
            <v>19.136826082104321</v>
          </cell>
          <cell r="N68">
            <v>20.902342709326252</v>
          </cell>
          <cell r="O68">
            <v>19.781402043361688</v>
          </cell>
          <cell r="P68">
            <v>18.44395086895986</v>
          </cell>
        </row>
        <row r="69">
          <cell r="A69" t="str">
            <v>NGA</v>
          </cell>
          <cell r="B69" t="str">
            <v>VAR_fin</v>
          </cell>
          <cell r="C69" t="str">
            <v>D-TNGA</v>
          </cell>
          <cell r="E69">
            <v>0.2330629472042115</v>
          </cell>
          <cell r="F69">
            <v>0.11150541805175933</v>
          </cell>
          <cell r="G69">
            <v>0.19138534424774792</v>
          </cell>
          <cell r="H69">
            <v>3.9404265851345115E-3</v>
          </cell>
          <cell r="I69">
            <v>3.3932544142228566E-3</v>
          </cell>
          <cell r="J69">
            <v>4.750741763882879E-3</v>
          </cell>
          <cell r="K69">
            <v>4.4369646036093438E-3</v>
          </cell>
          <cell r="L69">
            <v>3.9450587660577055E-3</v>
          </cell>
          <cell r="M69">
            <v>3.9179930223486471E-3</v>
          </cell>
          <cell r="N69">
            <v>3.7029724662521329E-3</v>
          </cell>
          <cell r="O69">
            <v>3.7676978206853109E-3</v>
          </cell>
          <cell r="P69">
            <v>3.418145265698978E-3</v>
          </cell>
        </row>
        <row r="70">
          <cell r="A70" t="str">
            <v>NGA</v>
          </cell>
          <cell r="B70" t="str">
            <v>VAR_fin</v>
          </cell>
          <cell r="C70" t="str">
            <v>D-SNGA</v>
          </cell>
          <cell r="E70">
            <v>27.006694436053085</v>
          </cell>
          <cell r="F70">
            <v>25.403862044928417</v>
          </cell>
          <cell r="G70">
            <v>27.057058832499724</v>
          </cell>
          <cell r="H70">
            <v>32.860267477385605</v>
          </cell>
          <cell r="I70">
            <v>37.909124779976878</v>
          </cell>
          <cell r="J70">
            <v>38.435161693597649</v>
          </cell>
          <cell r="K70">
            <v>36.560982178574974</v>
          </cell>
          <cell r="L70">
            <v>31.661328088616035</v>
          </cell>
          <cell r="M70">
            <v>30.100873708007459</v>
          </cell>
          <cell r="N70">
            <v>29.601953094900118</v>
          </cell>
          <cell r="O70">
            <v>29.456925851391258</v>
          </cell>
          <cell r="P70">
            <v>28.442150141956191</v>
          </cell>
        </row>
        <row r="71">
          <cell r="A71" t="str">
            <v>NGA</v>
          </cell>
          <cell r="B71" t="str">
            <v>VAR_fin</v>
          </cell>
          <cell r="C71" t="str">
            <v>D-RNGA</v>
          </cell>
          <cell r="E71">
            <v>47.025061453382129</v>
          </cell>
          <cell r="F71">
            <v>48.435158532387042</v>
          </cell>
          <cell r="G71">
            <v>51.682324083054915</v>
          </cell>
          <cell r="H71">
            <v>55.018959084347216</v>
          </cell>
          <cell r="I71">
            <v>57.354722849040996</v>
          </cell>
          <cell r="J71">
            <v>56.590189854152676</v>
          </cell>
          <cell r="K71">
            <v>55.432597201325187</v>
          </cell>
          <cell r="L71">
            <v>55.6382608570865</v>
          </cell>
          <cell r="M71">
            <v>53.207545994074991</v>
          </cell>
          <cell r="N71">
            <v>50.320653447591006</v>
          </cell>
          <cell r="O71">
            <v>51.724102876408402</v>
          </cell>
          <cell r="P71">
            <v>43.980503640997753</v>
          </cell>
        </row>
        <row r="72">
          <cell r="A72" t="str">
            <v>NGA</v>
          </cell>
          <cell r="B72" t="str">
            <v>VAR_fin</v>
          </cell>
          <cell r="C72" t="str">
            <v>D-INGA</v>
          </cell>
          <cell r="E72">
            <v>37.276929362111545</v>
          </cell>
          <cell r="F72">
            <v>30.445042140138259</v>
          </cell>
          <cell r="G72">
            <v>31.49338509238034</v>
          </cell>
          <cell r="H72">
            <v>28.633325450605184</v>
          </cell>
          <cell r="I72">
            <v>25.210690514208544</v>
          </cell>
          <cell r="J72">
            <v>22.281703782203053</v>
          </cell>
          <cell r="K72">
            <v>20.50338199789843</v>
          </cell>
          <cell r="L72">
            <v>18.686247748857514</v>
          </cell>
          <cell r="M72">
            <v>15.077890258982263</v>
          </cell>
          <cell r="N72">
            <v>12.288006441458016</v>
          </cell>
          <cell r="O72">
            <v>11.522530871999138</v>
          </cell>
          <cell r="P72">
            <v>9.9664912102448238</v>
          </cell>
        </row>
        <row r="73">
          <cell r="A73" t="str">
            <v>CO2</v>
          </cell>
          <cell r="B73" t="str">
            <v>VAR_fout</v>
          </cell>
          <cell r="C73" t="str">
            <v>D-ENGA</v>
          </cell>
          <cell r="E73">
            <v>311.24144046119801</v>
          </cell>
          <cell r="F73">
            <v>131.09231187438101</v>
          </cell>
          <cell r="G73">
            <v>111.778832838946</v>
          </cell>
          <cell r="H73">
            <v>158.58895507809001</v>
          </cell>
          <cell r="I73">
            <v>139.30210540565199</v>
          </cell>
          <cell r="J73">
            <v>331.34799457959201</v>
          </cell>
          <cell r="K73">
            <v>625.96832333249199</v>
          </cell>
          <cell r="L73">
            <v>873.71199462761297</v>
          </cell>
          <cell r="M73">
            <v>1079.3169910306799</v>
          </cell>
          <cell r="N73">
            <v>1178.8921288060001</v>
          </cell>
          <cell r="O73">
            <v>1115.6710752455999</v>
          </cell>
          <cell r="P73">
            <v>1040.23882900934</v>
          </cell>
        </row>
        <row r="74">
          <cell r="A74" t="str">
            <v>CO2</v>
          </cell>
          <cell r="B74" t="str">
            <v>VAR_fout</v>
          </cell>
          <cell r="C74" t="str">
            <v>D-ILFO</v>
          </cell>
          <cell r="E74">
            <v>689.22684645033803</v>
          </cell>
          <cell r="F74">
            <v>659.57545005896895</v>
          </cell>
          <cell r="G74">
            <v>600.68211715586403</v>
          </cell>
          <cell r="H74">
            <v>535.34590284021601</v>
          </cell>
          <cell r="I74">
            <v>418.93319862906702</v>
          </cell>
          <cell r="J74">
            <v>259.01197380112501</v>
          </cell>
          <cell r="K74">
            <v>141.83725668615301</v>
          </cell>
          <cell r="L74">
            <v>26.388899779449499</v>
          </cell>
          <cell r="M74">
            <v>28.131448821648799</v>
          </cell>
          <cell r="N74">
            <v>27.579394863624099</v>
          </cell>
          <cell r="O74">
            <v>26.818084312887201</v>
          </cell>
          <cell r="P74">
            <v>26.5163436046751</v>
          </cell>
        </row>
        <row r="75">
          <cell r="A75" t="str">
            <v>CO2</v>
          </cell>
          <cell r="B75" t="str">
            <v>VAR_fout</v>
          </cell>
          <cell r="C75" t="str">
            <v>D-TNGA</v>
          </cell>
          <cell r="E75">
            <v>13.1447502223175</v>
          </cell>
          <cell r="F75">
            <v>6.2889055781192296</v>
          </cell>
          <cell r="G75">
            <v>10.794133415573</v>
          </cell>
          <cell r="H75">
            <v>0.222240059401586</v>
          </cell>
          <cell r="I75">
            <v>0.19137954896216899</v>
          </cell>
          <cell r="J75">
            <v>0.267941835482994</v>
          </cell>
          <cell r="K75">
            <v>0.25024480364356699</v>
          </cell>
          <cell r="L75">
            <v>0.22250131440565399</v>
          </cell>
          <cell r="M75">
            <v>0.220974806460464</v>
          </cell>
          <cell r="N75">
            <v>0.20884764709661999</v>
          </cell>
          <cell r="O75">
            <v>0.21249815708665101</v>
          </cell>
          <cell r="P75">
            <v>0.19278339298542299</v>
          </cell>
        </row>
        <row r="76">
          <cell r="A76" t="str">
            <v>CO2</v>
          </cell>
          <cell r="B76" t="str">
            <v>VAR_fout</v>
          </cell>
          <cell r="C76" t="str">
            <v>D-SNGA</v>
          </cell>
          <cell r="E76">
            <v>1523.17756619339</v>
          </cell>
          <cell r="F76">
            <v>1432.77781933396</v>
          </cell>
          <cell r="G76">
            <v>1526.0181181529799</v>
          </cell>
          <cell r="H76">
            <v>1853.31908572455</v>
          </cell>
          <cell r="I76">
            <v>2138.0746375906901</v>
          </cell>
          <cell r="J76">
            <v>2167.7431195189101</v>
          </cell>
          <cell r="K76">
            <v>2062.0393948716301</v>
          </cell>
          <cell r="L76">
            <v>1785.69890419794</v>
          </cell>
          <cell r="M76">
            <v>1697.68927713162</v>
          </cell>
          <cell r="N76">
            <v>1669.55015455237</v>
          </cell>
          <cell r="O76">
            <v>1661.3706180184699</v>
          </cell>
          <cell r="P76">
            <v>1604.13726800633</v>
          </cell>
        </row>
        <row r="77">
          <cell r="A77" t="str">
            <v>CO2</v>
          </cell>
          <cell r="B77" t="str">
            <v>VAR_fout</v>
          </cell>
          <cell r="C77" t="str">
            <v>D-RNGA</v>
          </cell>
          <cell r="E77">
            <v>2652.2134659707499</v>
          </cell>
          <cell r="F77">
            <v>2731.7429412266301</v>
          </cell>
          <cell r="G77">
            <v>2914.8830782843002</v>
          </cell>
          <cell r="H77">
            <v>3103.0692923571801</v>
          </cell>
          <cell r="I77">
            <v>3234.80636868591</v>
          </cell>
          <cell r="J77">
            <v>3191.6867077742099</v>
          </cell>
          <cell r="K77">
            <v>3126.3984821547401</v>
          </cell>
          <cell r="L77">
            <v>3137.9979123396802</v>
          </cell>
          <cell r="M77">
            <v>3000.90559406583</v>
          </cell>
          <cell r="N77">
            <v>2838.0848544441301</v>
          </cell>
          <cell r="O77">
            <v>2917.2394022294302</v>
          </cell>
          <cell r="P77">
            <v>2480.5004053522698</v>
          </cell>
        </row>
        <row r="78">
          <cell r="A78" t="str">
            <v>CO2</v>
          </cell>
          <cell r="B78" t="str">
            <v>VAR_fout</v>
          </cell>
          <cell r="C78" t="str">
            <v>D-SLFO</v>
          </cell>
          <cell r="E78">
            <v>2267.7886272232299</v>
          </cell>
          <cell r="F78">
            <v>2014.9670317092</v>
          </cell>
          <cell r="G78">
            <v>1896.0782143491499</v>
          </cell>
          <cell r="H78">
            <v>1596.8124833341999</v>
          </cell>
          <cell r="I78">
            <v>1276.3506489814799</v>
          </cell>
          <cell r="J78">
            <v>1042.8034820305099</v>
          </cell>
          <cell r="K78">
            <v>965.96238470251706</v>
          </cell>
          <cell r="L78">
            <v>998.83776688758803</v>
          </cell>
          <cell r="M78">
            <v>688.29131221485704</v>
          </cell>
          <cell r="N78">
            <v>569.32175545364998</v>
          </cell>
          <cell r="O78">
            <v>331.35531484224799</v>
          </cell>
          <cell r="P78">
            <v>172.21899682941401</v>
          </cell>
        </row>
        <row r="79">
          <cell r="A79" t="str">
            <v>CO2</v>
          </cell>
          <cell r="B79" t="str">
            <v>VAR_fout</v>
          </cell>
          <cell r="C79" t="str">
            <v>D-RLFO</v>
          </cell>
          <cell r="E79">
            <v>4514.4819235250397</v>
          </cell>
          <cell r="F79">
            <v>3846.5247986683798</v>
          </cell>
          <cell r="G79">
            <v>3354.5241345456702</v>
          </cell>
          <cell r="H79">
            <v>3426.7936001254602</v>
          </cell>
          <cell r="I79">
            <v>2754.09157570449</v>
          </cell>
          <cell r="J79">
            <v>2520.6152979091498</v>
          </cell>
          <cell r="K79">
            <v>2434.1874348471702</v>
          </cell>
          <cell r="L79">
            <v>2106.2928991428898</v>
          </cell>
          <cell r="M79">
            <v>1954.7920496229101</v>
          </cell>
          <cell r="N79">
            <v>1666.8963334775499</v>
          </cell>
          <cell r="O79">
            <v>1243.9333182411201</v>
          </cell>
          <cell r="P79">
            <v>473.244041885684</v>
          </cell>
        </row>
        <row r="80">
          <cell r="A80" t="str">
            <v>CO2</v>
          </cell>
          <cell r="B80" t="str">
            <v>VAR_fout</v>
          </cell>
          <cell r="C80" t="str">
            <v>D-TGSL</v>
          </cell>
          <cell r="E80">
            <v>5890.9052588854902</v>
          </cell>
          <cell r="F80">
            <v>5605.5632958984297</v>
          </cell>
          <cell r="G80">
            <v>5895.3805564718004</v>
          </cell>
          <cell r="H80">
            <v>4305.1644653722897</v>
          </cell>
          <cell r="I80">
            <v>3299.3496472347401</v>
          </cell>
          <cell r="J80">
            <v>2844.08354131531</v>
          </cell>
          <cell r="K80">
            <v>2447.3204977872001</v>
          </cell>
          <cell r="L80">
            <v>2115.9445141576398</v>
          </cell>
          <cell r="M80">
            <v>1925.0634402538999</v>
          </cell>
          <cell r="N80">
            <v>1750.01316651405</v>
          </cell>
          <cell r="O80">
            <v>1617.6455112710901</v>
          </cell>
          <cell r="P80">
            <v>1548.3594064541301</v>
          </cell>
        </row>
        <row r="81">
          <cell r="A81" t="str">
            <v>CO2</v>
          </cell>
          <cell r="B81" t="str">
            <v>VAR_fout</v>
          </cell>
          <cell r="C81" t="str">
            <v>D-INGA</v>
          </cell>
          <cell r="E81">
            <v>2102.4188160230901</v>
          </cell>
          <cell r="F81">
            <v>1717.1003767038001</v>
          </cell>
          <cell r="G81">
            <v>1776.2269192102499</v>
          </cell>
          <cell r="H81">
            <v>1614.9195554141299</v>
          </cell>
          <cell r="I81">
            <v>1421.88294500136</v>
          </cell>
          <cell r="J81">
            <v>1256.6880933162499</v>
          </cell>
          <cell r="K81">
            <v>1156.3907446814701</v>
          </cell>
          <cell r="L81">
            <v>1053.90437303556</v>
          </cell>
          <cell r="M81">
            <v>850.3930106066</v>
          </cell>
          <cell r="N81">
            <v>693.04356329823202</v>
          </cell>
          <cell r="O81">
            <v>649.87074118075202</v>
          </cell>
          <cell r="P81">
            <v>562.11010425780796</v>
          </cell>
        </row>
        <row r="82">
          <cell r="A82" t="str">
            <v>ENGA</v>
          </cell>
          <cell r="B82" t="str">
            <v>VAR_fout</v>
          </cell>
          <cell r="C82" t="str">
            <v>D-ENGA</v>
          </cell>
          <cell r="E82">
            <v>5.7148241942646836</v>
          </cell>
          <cell r="F82">
            <v>2.3171136813767448</v>
          </cell>
          <cell r="G82">
            <v>2.3707422162048712</v>
          </cell>
          <cell r="H82">
            <v>3.2282215394652285</v>
          </cell>
          <cell r="I82">
            <v>2.887347375114377</v>
          </cell>
          <cell r="J82">
            <v>6.2815952645235447</v>
          </cell>
          <cell r="K82">
            <v>11.488722667561674</v>
          </cell>
          <cell r="L82">
            <v>15.867339098537506</v>
          </cell>
          <cell r="M82">
            <v>19.501218852320402</v>
          </cell>
          <cell r="N82">
            <v>21.26098923696782</v>
          </cell>
          <cell r="O82">
            <v>20.143632025876578</v>
          </cell>
          <cell r="P82">
            <v>18.810507273010234</v>
          </cell>
        </row>
        <row r="83">
          <cell r="A83" t="str">
            <v>ILFO</v>
          </cell>
          <cell r="B83" t="str">
            <v>VAR_fout</v>
          </cell>
          <cell r="C83" t="str">
            <v>D-ILFO</v>
          </cell>
          <cell r="E83">
            <v>9.1956031871480679</v>
          </cell>
          <cell r="F83">
            <v>8.7999968979210461</v>
          </cell>
          <cell r="G83">
            <v>8.0144383240413646</v>
          </cell>
          <cell r="H83">
            <v>7.143393262017808</v>
          </cell>
          <cell r="I83">
            <v>5.5903517946323742</v>
          </cell>
          <cell r="J83">
            <v>3.4566994783229181</v>
          </cell>
          <cell r="K83">
            <v>1.8933700518597638</v>
          </cell>
          <cell r="L83">
            <v>0.35307737579959625</v>
          </cell>
          <cell r="M83">
            <v>0.37632957292807212</v>
          </cell>
          <cell r="N83">
            <v>0.36904360043858936</v>
          </cell>
          <cell r="O83">
            <v>0.358907576428592</v>
          </cell>
          <cell r="P83">
            <v>0.35625212137859413</v>
          </cell>
        </row>
        <row r="84">
          <cell r="A84" t="str">
            <v>CHEAT</v>
          </cell>
          <cell r="B84" t="str">
            <v>VAR_fout</v>
          </cell>
          <cell r="C84" t="str">
            <v>D-CHEAT</v>
          </cell>
          <cell r="J84">
            <v>1.8731009471773497E-3</v>
          </cell>
          <cell r="K84">
            <v>2.1062543934160442E-3</v>
          </cell>
          <cell r="L84">
            <v>2.3240538340626032E-3</v>
          </cell>
          <cell r="M84">
            <v>2.0645675316483579E-3</v>
          </cell>
          <cell r="N84">
            <v>2.3501954587390782E-3</v>
          </cell>
          <cell r="O84">
            <v>2.3208654593447576E-3</v>
          </cell>
          <cell r="P84">
            <v>4.5142206780059511E-3</v>
          </cell>
        </row>
        <row r="85">
          <cell r="A85" t="str">
            <v>CHEAT</v>
          </cell>
          <cell r="B85" t="str">
            <v>VAR_fin</v>
          </cell>
          <cell r="C85" t="str">
            <v>SUP_ELCH2_SOEC</v>
          </cell>
          <cell r="J85">
            <v>1.8731009471773497E-3</v>
          </cell>
          <cell r="K85">
            <v>2.1062543934160442E-3</v>
          </cell>
          <cell r="L85">
            <v>2.3240538340626032E-3</v>
          </cell>
          <cell r="M85">
            <v>2.0645675316483579E-3</v>
          </cell>
          <cell r="N85">
            <v>2.3501954587390782E-3</v>
          </cell>
          <cell r="O85">
            <v>2.3208654593447576E-3</v>
          </cell>
          <cell r="P85">
            <v>4.5142206780059511E-3</v>
          </cell>
        </row>
        <row r="86">
          <cell r="A86" t="str">
            <v>EH2</v>
          </cell>
          <cell r="B86" t="str">
            <v>VAR_fout</v>
          </cell>
          <cell r="C86" t="str">
            <v>D-ENGA</v>
          </cell>
          <cell r="J86">
            <v>3.2399627663631495E-3</v>
          </cell>
          <cell r="K86">
            <v>3.6149298255538369E-3</v>
          </cell>
          <cell r="L86">
            <v>9.2144276817403142E-3</v>
          </cell>
          <cell r="M86">
            <v>8.7424849449487946E-3</v>
          </cell>
          <cell r="N86">
            <v>5.0384249901862306E-2</v>
          </cell>
          <cell r="O86">
            <v>5.0137265655849715E-2</v>
          </cell>
          <cell r="P86">
            <v>4.928040800795272E-2</v>
          </cell>
        </row>
        <row r="87">
          <cell r="A87" t="str">
            <v>TDSL</v>
          </cell>
          <cell r="B87" t="str">
            <v>VAR_fout</v>
          </cell>
          <cell r="C87" t="str">
            <v>D-TBDS1</v>
          </cell>
          <cell r="E87">
            <v>2.9727917709598621</v>
          </cell>
          <cell r="F87">
            <v>2.9709555191525139</v>
          </cell>
          <cell r="G87">
            <v>4.4800315220295133</v>
          </cell>
          <cell r="H87">
            <v>2.3666605605377522</v>
          </cell>
          <cell r="I87">
            <v>1.7829656175210578</v>
          </cell>
          <cell r="J87">
            <v>1.8192509254336571</v>
          </cell>
          <cell r="K87">
            <v>1.7225433884965988</v>
          </cell>
          <cell r="L87">
            <v>1.6632316104494145</v>
          </cell>
          <cell r="M87">
            <v>1.6526975762485403</v>
          </cell>
          <cell r="N87">
            <v>1.6250062579067575</v>
          </cell>
          <cell r="O87">
            <v>1.7687925959878494</v>
          </cell>
          <cell r="P87">
            <v>1.8996534808897649</v>
          </cell>
        </row>
        <row r="88">
          <cell r="A88" t="str">
            <v>CNGA</v>
          </cell>
          <cell r="B88" t="str">
            <v>VAR_fout</v>
          </cell>
          <cell r="C88" t="str">
            <v>D-CNGA</v>
          </cell>
          <cell r="L88">
            <v>2.3605020281114841E-3</v>
          </cell>
          <cell r="M88">
            <v>2.3972912854062123E-3</v>
          </cell>
          <cell r="N88">
            <v>3.3754128820321048E-3</v>
          </cell>
          <cell r="O88">
            <v>3.4500393669829026E-3</v>
          </cell>
          <cell r="P88">
            <v>8.0246430920297689E-3</v>
          </cell>
        </row>
        <row r="89">
          <cell r="A89" t="str">
            <v>CNGA</v>
          </cell>
          <cell r="B89" t="str">
            <v>VAR_fin</v>
          </cell>
          <cell r="C89" t="str">
            <v>SUP_NGAH2</v>
          </cell>
          <cell r="L89">
            <v>2.3605020281114841E-3</v>
          </cell>
          <cell r="M89">
            <v>2.3972912854062123E-3</v>
          </cell>
          <cell r="N89">
            <v>3.3754128820321048E-3</v>
          </cell>
          <cell r="O89">
            <v>3.4500393669829026E-3</v>
          </cell>
          <cell r="P89">
            <v>8.0246430920297689E-3</v>
          </cell>
        </row>
        <row r="90">
          <cell r="A90" t="str">
            <v>LBIO</v>
          </cell>
          <cell r="B90" t="str">
            <v>VAR_fin</v>
          </cell>
          <cell r="C90" t="str">
            <v>D-LBIO</v>
          </cell>
          <cell r="H90">
            <v>2.406258384499821E-3</v>
          </cell>
          <cell r="I90">
            <v>3.6149977747333167E-2</v>
          </cell>
          <cell r="J90">
            <v>2.2441771092690011E-2</v>
          </cell>
          <cell r="K90">
            <v>4.2565377525160004E-3</v>
          </cell>
          <cell r="L90">
            <v>1.0532407818331218E-2</v>
          </cell>
          <cell r="M90">
            <v>3.0358670335146136E-3</v>
          </cell>
          <cell r="N90">
            <v>5.3582492551563516E-3</v>
          </cell>
          <cell r="O90">
            <v>4.19279529850255E-3</v>
          </cell>
          <cell r="P90">
            <v>8.4680524076300584E-3</v>
          </cell>
        </row>
        <row r="91">
          <cell r="A91" t="str">
            <v>H2_E</v>
          </cell>
          <cell r="B91" t="str">
            <v>VAR_fout</v>
          </cell>
          <cell r="C91" t="str">
            <v>SUP_ELCH2_D</v>
          </cell>
          <cell r="H91">
            <v>3.9222125394984677E-5</v>
          </cell>
          <cell r="I91">
            <v>7.2996089111659087E-4</v>
          </cell>
          <cell r="J91">
            <v>1.772813486760363E-3</v>
          </cell>
          <cell r="K91">
            <v>2.1645720851991529E-3</v>
          </cell>
          <cell r="L91">
            <v>2.2396796811391651E-3</v>
          </cell>
          <cell r="M91">
            <v>2.2362357271646831E-3</v>
          </cell>
          <cell r="N91">
            <v>2.2233025080265717E-3</v>
          </cell>
          <cell r="O91">
            <v>1.552911742670968E-3</v>
          </cell>
          <cell r="P91">
            <v>2.8199486197127504E-3</v>
          </cell>
        </row>
        <row r="92">
          <cell r="A92" t="str">
            <v>H2_E</v>
          </cell>
          <cell r="B92" t="str">
            <v>VAR_fin</v>
          </cell>
          <cell r="C92" t="str">
            <v>D-DH2</v>
          </cell>
          <cell r="H92">
            <v>3.9212087568537528E-5</v>
          </cell>
          <cell r="I92">
            <v>7.2996089111659087E-4</v>
          </cell>
          <cell r="J92">
            <v>1.772813486760363E-3</v>
          </cell>
          <cell r="K92">
            <v>2.1645720851991529E-3</v>
          </cell>
          <cell r="L92">
            <v>2.2396796811391651E-3</v>
          </cell>
          <cell r="M92">
            <v>2.2362357271646831E-3</v>
          </cell>
          <cell r="N92">
            <v>2.2233025080265717E-3</v>
          </cell>
          <cell r="O92">
            <v>1.552911742670968E-3</v>
          </cell>
          <cell r="P92">
            <v>2.8199486197127504E-3</v>
          </cell>
        </row>
        <row r="93">
          <cell r="A93" t="str">
            <v>BNGA</v>
          </cell>
          <cell r="B93" t="str">
            <v>VAR_fout</v>
          </cell>
          <cell r="C93" t="str">
            <v>SUP_BIONGA</v>
          </cell>
          <cell r="E93">
            <v>1.1764715367507452</v>
          </cell>
          <cell r="F93">
            <v>3.1939948347938421</v>
          </cell>
          <cell r="G93">
            <v>3.1865548408879141</v>
          </cell>
          <cell r="H93">
            <v>3.1864816154198126</v>
          </cell>
          <cell r="I93">
            <v>3.1864832432172649</v>
          </cell>
          <cell r="J93">
            <v>3.1848615864180352</v>
          </cell>
          <cell r="K93">
            <v>3.1848896023048803</v>
          </cell>
          <cell r="L93">
            <v>3.1875444008083558</v>
          </cell>
          <cell r="M93">
            <v>3.1874070897603062</v>
          </cell>
          <cell r="N93">
            <v>3.1886756904638336</v>
          </cell>
          <cell r="O93">
            <v>3.1887080330894984</v>
          </cell>
          <cell r="P93">
            <v>3.1949173081606541</v>
          </cell>
        </row>
        <row r="94">
          <cell r="A94" t="str">
            <v>BNGA</v>
          </cell>
          <cell r="B94" t="str">
            <v>VAR_fin</v>
          </cell>
          <cell r="C94" t="str">
            <v>D-ENGA</v>
          </cell>
          <cell r="E94">
            <v>0.21461562717378294</v>
          </cell>
          <cell r="F94">
            <v>1.7908035459462057E-4</v>
          </cell>
          <cell r="G94">
            <v>0.39641713699630243</v>
          </cell>
          <cell r="H94">
            <v>0.42667175116579836</v>
          </cell>
          <cell r="I94">
            <v>0.42667633050755571</v>
          </cell>
          <cell r="J94">
            <v>0.42668257234951912</v>
          </cell>
          <cell r="K94">
            <v>0.42668567558835402</v>
          </cell>
          <cell r="L94">
            <v>0.42668972253784032</v>
          </cell>
          <cell r="M94">
            <v>0.42669224425828439</v>
          </cell>
          <cell r="N94">
            <v>0.42670112089572698</v>
          </cell>
          <cell r="O94">
            <v>0.42671414904900234</v>
          </cell>
          <cell r="P94">
            <v>0.42677900085990933</v>
          </cell>
        </row>
        <row r="95">
          <cell r="A95" t="str">
            <v>BNGA</v>
          </cell>
          <cell r="B95" t="str">
            <v>VAR_fin</v>
          </cell>
          <cell r="C95" t="str">
            <v>D-CNGA</v>
          </cell>
          <cell r="L95">
            <v>2.3680429341281493E-3</v>
          </cell>
          <cell r="M95">
            <v>2.4049497191048637E-3</v>
          </cell>
          <cell r="N95">
            <v>3.3861960421428436E-3</v>
          </cell>
          <cell r="O95">
            <v>3.4610609303242518E-3</v>
          </cell>
          <cell r="P95">
            <v>8.050278774038782E-3</v>
          </cell>
        </row>
        <row r="96">
          <cell r="A96" t="str">
            <v>BNGA</v>
          </cell>
          <cell r="B96" t="str">
            <v>VAR_fin</v>
          </cell>
          <cell r="C96" t="str">
            <v>D-TNGA</v>
          </cell>
          <cell r="E96">
            <v>1.9521326081155591E-2</v>
          </cell>
          <cell r="F96">
            <v>1.6027349476212205E-2</v>
          </cell>
          <cell r="G96">
            <v>5.1778673763955996E-3</v>
          </cell>
          <cell r="H96">
            <v>1.865653882821407E-3</v>
          </cell>
          <cell r="I96">
            <v>1.8173362742153873E-3</v>
          </cell>
          <cell r="J96">
            <v>2.0829640995297902E-4</v>
          </cell>
          <cell r="K96">
            <v>2.2289638374644376E-4</v>
          </cell>
          <cell r="L96">
            <v>4.2092876783199682E-4</v>
          </cell>
          <cell r="M96">
            <v>2.9821332013936735E-4</v>
          </cell>
          <cell r="N96">
            <v>4.5523384672776758E-4</v>
          </cell>
          <cell r="O96">
            <v>3.8869924967494928E-4</v>
          </cell>
          <cell r="P96">
            <v>6.899521635098416E-4</v>
          </cell>
        </row>
        <row r="97">
          <cell r="A97" t="str">
            <v>BNGA</v>
          </cell>
          <cell r="B97" t="str">
            <v>VAR_fin</v>
          </cell>
          <cell r="C97" t="str">
            <v>D-SNGA</v>
          </cell>
          <cell r="E97">
            <v>0.29998530325224299</v>
          </cell>
          <cell r="F97">
            <v>3.1755593379643243</v>
          </cell>
          <cell r="G97">
            <v>2.858661232642545E-2</v>
          </cell>
          <cell r="H97">
            <v>1.1345004668020062E-3</v>
          </cell>
          <cell r="I97">
            <v>1.1374355527643634E-3</v>
          </cell>
          <cell r="J97">
            <v>1.1401071281773171E-3</v>
          </cell>
          <cell r="K97">
            <v>1.1454723520116995E-3</v>
          </cell>
          <cell r="L97">
            <v>1.1560418392930194E-3</v>
          </cell>
          <cell r="M97">
            <v>1.1603906290258838E-3</v>
          </cell>
          <cell r="N97">
            <v>1.2007690236498631E-3</v>
          </cell>
          <cell r="O97">
            <v>1.2140767196678567E-3</v>
          </cell>
          <cell r="P97">
            <v>2.090983984946984E-3</v>
          </cell>
        </row>
        <row r="98">
          <cell r="A98" t="str">
            <v>BNGA</v>
          </cell>
          <cell r="B98" t="str">
            <v>VAR_fin</v>
          </cell>
          <cell r="C98" t="str">
            <v>D-RNGA</v>
          </cell>
          <cell r="E98">
            <v>0.32233582040350284</v>
          </cell>
          <cell r="F98">
            <v>2.0558952646362494E-3</v>
          </cell>
          <cell r="G98">
            <v>2.0569427831802004E-3</v>
          </cell>
          <cell r="H98">
            <v>2.0581002088064983E-3</v>
          </cell>
          <cell r="I98">
            <v>2.0588319586913439E-3</v>
          </cell>
          <cell r="J98">
            <v>2.0597597613638539E-3</v>
          </cell>
          <cell r="K98">
            <v>2.0615610233502262E-3</v>
          </cell>
          <cell r="L98">
            <v>2.0638708506472416E-3</v>
          </cell>
          <cell r="M98">
            <v>2.0662233157148959E-3</v>
          </cell>
          <cell r="N98">
            <v>2.0766145257772712E-3</v>
          </cell>
          <cell r="O98">
            <v>2.0839045515734299E-3</v>
          </cell>
          <cell r="P98">
            <v>2.274887567213205E-3</v>
          </cell>
        </row>
        <row r="99">
          <cell r="A99" t="str">
            <v>BNGA</v>
          </cell>
          <cell r="B99" t="str">
            <v>VAR_fin</v>
          </cell>
          <cell r="C99" t="str">
            <v>D-INGA</v>
          </cell>
          <cell r="E99">
            <v>0.32002115947491733</v>
          </cell>
          <cell r="F99">
            <v>1.811622842744591E-4</v>
          </cell>
          <cell r="G99">
            <v>2.7543215415331792</v>
          </cell>
          <cell r="H99">
            <v>2.7546880894269608</v>
          </cell>
          <cell r="I99">
            <v>2.7546893596243236</v>
          </cell>
          <cell r="J99">
            <v>2.7546911995648604</v>
          </cell>
          <cell r="K99">
            <v>2.7546936328014073</v>
          </cell>
          <cell r="L99">
            <v>2.7546957517412096</v>
          </cell>
          <cell r="M99">
            <v>2.7546976235104759</v>
          </cell>
          <cell r="N99">
            <v>2.7547044612268934</v>
          </cell>
          <cell r="O99">
            <v>2.7547108424825315</v>
          </cell>
          <cell r="P99">
            <v>2.7547583476304762</v>
          </cell>
        </row>
        <row r="100">
          <cell r="A100" t="str">
            <v>LFO</v>
          </cell>
          <cell r="B100" t="str">
            <v>VAR_fin</v>
          </cell>
          <cell r="C100" t="str">
            <v>D-ILFO</v>
          </cell>
          <cell r="E100">
            <v>9.3517889613343055</v>
          </cell>
          <cell r="F100">
            <v>8.9494633657933349</v>
          </cell>
          <cell r="G100">
            <v>8.1503679396996418</v>
          </cell>
          <cell r="H100">
            <v>7.263852141658286</v>
          </cell>
          <cell r="I100">
            <v>5.6843039162695659</v>
          </cell>
          <cell r="J100">
            <v>3.514409413855156</v>
          </cell>
          <cell r="K100">
            <v>1.9245218003548641</v>
          </cell>
          <cell r="L100">
            <v>0.35805834164789058</v>
          </cell>
          <cell r="M100">
            <v>0.38170215497488125</v>
          </cell>
          <cell r="N100">
            <v>0.37421159923506242</v>
          </cell>
          <cell r="O100">
            <v>0.36388174101610882</v>
          </cell>
          <cell r="P100">
            <v>0.35978756587076155</v>
          </cell>
        </row>
        <row r="101">
          <cell r="A101" t="str">
            <v>LFO</v>
          </cell>
          <cell r="B101" t="str">
            <v>VAR_fin</v>
          </cell>
          <cell r="C101" t="str">
            <v>D-SLFO</v>
          </cell>
          <cell r="E101">
            <v>30.770537682811764</v>
          </cell>
          <cell r="F101">
            <v>27.340122546936186</v>
          </cell>
          <cell r="G101">
            <v>25.726977128211022</v>
          </cell>
          <cell r="H101">
            <v>21.666383763014949</v>
          </cell>
          <cell r="I101">
            <v>17.318190623900712</v>
          </cell>
          <cell r="J101">
            <v>14.149300977347492</v>
          </cell>
          <cell r="K101">
            <v>13.106680932191543</v>
          </cell>
          <cell r="L101">
            <v>13.552751246778675</v>
          </cell>
          <cell r="M101">
            <v>9.3390951453847659</v>
          </cell>
          <cell r="N101">
            <v>7.7248542123968917</v>
          </cell>
          <cell r="O101">
            <v>4.4960015582394606</v>
          </cell>
          <cell r="P101">
            <v>2.3367570804533835</v>
          </cell>
        </row>
        <row r="102">
          <cell r="A102" t="str">
            <v>LFO</v>
          </cell>
          <cell r="B102" t="str">
            <v>VAR_fin</v>
          </cell>
          <cell r="C102" t="str">
            <v>D-RLFO</v>
          </cell>
          <cell r="E102">
            <v>61.254842924356026</v>
          </cell>
          <cell r="F102">
            <v>52.191652627793474</v>
          </cell>
          <cell r="G102">
            <v>45.515931269276344</v>
          </cell>
          <cell r="H102">
            <v>46.496521032909953</v>
          </cell>
          <cell r="I102">
            <v>37.368949466818123</v>
          </cell>
          <cell r="J102">
            <v>34.201021681263867</v>
          </cell>
          <cell r="K102">
            <v>33.028323403625159</v>
          </cell>
          <cell r="L102">
            <v>28.579279499903539</v>
          </cell>
          <cell r="M102">
            <v>26.52363703694585</v>
          </cell>
          <cell r="N102">
            <v>22.61731795763302</v>
          </cell>
          <cell r="O102">
            <v>16.878335389974499</v>
          </cell>
          <cell r="P102">
            <v>6.4212217352195937</v>
          </cell>
        </row>
        <row r="103">
          <cell r="A103" t="str">
            <v>MNR</v>
          </cell>
          <cell r="B103" t="str">
            <v>VAR_fin</v>
          </cell>
          <cell r="C103" t="str">
            <v>SUP_MNRBIO</v>
          </cell>
          <cell r="E103">
            <v>3.7980837408231323</v>
          </cell>
          <cell r="F103">
            <v>12.518933228563961</v>
          </cell>
          <cell r="G103">
            <v>12.540210771190093</v>
          </cell>
          <cell r="H103">
            <v>12.540421647340132</v>
          </cell>
          <cell r="I103">
            <v>12.540424955652249</v>
          </cell>
          <cell r="J103">
            <v>12.542172158880081</v>
          </cell>
          <cell r="K103">
            <v>12.542213683525185</v>
          </cell>
          <cell r="L103">
            <v>12.542270812921029</v>
          </cell>
          <cell r="M103">
            <v>12.542303817157396</v>
          </cell>
          <cell r="N103">
            <v>12.542396760407799</v>
          </cell>
          <cell r="O103">
            <v>12.54252033697515</v>
          </cell>
          <cell r="P103">
            <v>12.542956234791774</v>
          </cell>
        </row>
        <row r="104">
          <cell r="A104" t="str">
            <v>TNGA</v>
          </cell>
          <cell r="B104" t="str">
            <v>VAR_fout</v>
          </cell>
          <cell r="C104" t="str">
            <v>D-TNGA</v>
          </cell>
          <cell r="E104">
            <v>0.25178114364058041</v>
          </cell>
          <cell r="F104">
            <v>0.12864454729723598</v>
          </cell>
          <cell r="G104">
            <v>0.19759410115566631</v>
          </cell>
          <cell r="H104">
            <v>5.8329787323602436E-3</v>
          </cell>
          <cell r="I104">
            <v>5.2497862835471192E-3</v>
          </cell>
          <cell r="J104">
            <v>4.9978349869684302E-3</v>
          </cell>
          <cell r="K104">
            <v>4.6983223369699905E-3</v>
          </cell>
          <cell r="L104">
            <v>4.4125423994725793E-3</v>
          </cell>
          <cell r="M104">
            <v>4.2580010409640143E-3</v>
          </cell>
          <cell r="N104">
            <v>4.204315659470958E-3</v>
          </cell>
          <cell r="O104">
            <v>4.201266655957935E-3</v>
          </cell>
          <cell r="P104">
            <v>4.1553604887866928E-3</v>
          </cell>
        </row>
        <row r="105">
          <cell r="A105" t="str">
            <v>WOD</v>
          </cell>
          <cell r="B105" t="str">
            <v>VAR_fin</v>
          </cell>
          <cell r="C105" t="str">
            <v>D-CWOD</v>
          </cell>
          <cell r="E105">
            <v>9.2692293840510995</v>
          </cell>
          <cell r="F105">
            <v>10.113431535416401</v>
          </cell>
          <cell r="G105">
            <v>9.8755942529826921</v>
          </cell>
          <cell r="H105">
            <v>8.5133636134109949</v>
          </cell>
          <cell r="I105">
            <v>8.8502236267510046</v>
          </cell>
          <cell r="J105">
            <v>9.3711434528054944</v>
          </cell>
          <cell r="K105">
            <v>9.3130411784263885</v>
          </cell>
          <cell r="L105">
            <v>9.5401349048600679</v>
          </cell>
          <cell r="M105">
            <v>10.242521471261025</v>
          </cell>
          <cell r="N105">
            <v>10.721521304277179</v>
          </cell>
          <cell r="O105">
            <v>14.149298585114044</v>
          </cell>
          <cell r="P105">
            <v>15.051359150384124</v>
          </cell>
        </row>
        <row r="106">
          <cell r="A106" t="str">
            <v>GSL</v>
          </cell>
          <cell r="B106" t="str">
            <v>VAR_fin</v>
          </cell>
          <cell r="C106" t="str">
            <v>D-TGSL</v>
          </cell>
          <cell r="E106">
            <v>79.822564483543346</v>
          </cell>
          <cell r="F106">
            <v>75.956142220845933</v>
          </cell>
          <cell r="G106">
            <v>79.883205372246564</v>
          </cell>
          <cell r="H106">
            <v>58.335561861413026</v>
          </cell>
          <cell r="I106">
            <v>44.706634786378572</v>
          </cell>
          <cell r="J106">
            <v>38.537717361996023</v>
          </cell>
          <cell r="K106">
            <v>33.161524360260145</v>
          </cell>
          <cell r="L106">
            <v>28.671334880184766</v>
          </cell>
          <cell r="M106">
            <v>26.084870464144952</v>
          </cell>
          <cell r="N106">
            <v>23.712915535420713</v>
          </cell>
          <cell r="O106">
            <v>21.919315870881931</v>
          </cell>
          <cell r="P106">
            <v>20.980479762251075</v>
          </cell>
        </row>
        <row r="107">
          <cell r="A107" t="str">
            <v>IBIO</v>
          </cell>
          <cell r="B107" t="str">
            <v>VAR_fout</v>
          </cell>
          <cell r="C107" t="str">
            <v>D-IBIO</v>
          </cell>
          <cell r="E107">
            <v>0.4367254462848551</v>
          </cell>
          <cell r="F107">
            <v>0.55206636573168688</v>
          </cell>
          <cell r="G107">
            <v>0.92894610832448998</v>
          </cell>
          <cell r="H107">
            <v>2.1950770968419704</v>
          </cell>
          <cell r="I107">
            <v>3.6671511781056245</v>
          </cell>
          <cell r="J107">
            <v>5.695269545942252</v>
          </cell>
          <cell r="K107">
            <v>5.7581540466991603</v>
          </cell>
          <cell r="L107">
            <v>5.7582969054938742</v>
          </cell>
          <cell r="M107">
            <v>6.1576014647408517</v>
          </cell>
          <cell r="N107">
            <v>6.4687898443805771</v>
          </cell>
          <cell r="O107">
            <v>6.4689130197494116</v>
          </cell>
          <cell r="P107">
            <v>6.8318714858221439</v>
          </cell>
        </row>
        <row r="108">
          <cell r="A108" t="str">
            <v>SNGA</v>
          </cell>
          <cell r="B108" t="str">
            <v>VAR_fout</v>
          </cell>
          <cell r="C108" t="str">
            <v>D-SNGA</v>
          </cell>
          <cell r="E108">
            <v>27.219723078776237</v>
          </cell>
          <cell r="F108">
            <v>28.488411744700358</v>
          </cell>
          <cell r="G108">
            <v>26.99939265618092</v>
          </cell>
          <cell r="H108">
            <v>32.756751732819048</v>
          </cell>
          <cell r="I108">
            <v>37.789525096763562</v>
          </cell>
          <cell r="J108">
            <v>38.313888397865895</v>
          </cell>
          <cell r="K108">
            <v>36.445683793089913</v>
          </cell>
          <cell r="L108">
            <v>31.561605104438208</v>
          </cell>
          <cell r="M108">
            <v>30.006131760767925</v>
          </cell>
          <cell r="N108">
            <v>29.508685352759301</v>
          </cell>
          <cell r="O108">
            <v>29.364078075045402</v>
          </cell>
          <cell r="P108">
            <v>28.353392852975077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8.2494808809685259E-6</v>
          </cell>
          <cell r="I109">
            <v>2.0810924465662261E-5</v>
          </cell>
          <cell r="J109">
            <v>2.0561616423282147E-5</v>
          </cell>
          <cell r="K109">
            <v>2.0623086216450278E-5</v>
          </cell>
          <cell r="L109">
            <v>2.8669142156702045E-5</v>
          </cell>
          <cell r="M109">
            <v>3.0538285295136682E-5</v>
          </cell>
          <cell r="N109">
            <v>5.1134971925353894E-5</v>
          </cell>
          <cell r="O109">
            <v>4.9659798518084005E-5</v>
          </cell>
          <cell r="P109">
            <v>9.381575360482341E-5</v>
          </cell>
        </row>
        <row r="110">
          <cell r="A110" t="str">
            <v>AUX_H2STG_IN</v>
          </cell>
          <cell r="B110" t="str">
            <v>VAR_fin</v>
          </cell>
          <cell r="C110" t="str">
            <v>STG-H2</v>
          </cell>
          <cell r="H110">
            <v>3.8334934426191787E-5</v>
          </cell>
          <cell r="I110">
            <v>9.6030112520324167E-5</v>
          </cell>
          <cell r="J110">
            <v>9.7739509253189267E-5</v>
          </cell>
          <cell r="K110">
            <v>9.7213100920809313E-5</v>
          </cell>
          <cell r="L110">
            <v>1.5020020721904625E-4</v>
          </cell>
          <cell r="M110">
            <v>1.5282319816607183E-4</v>
          </cell>
          <cell r="N110">
            <v>2.5560453659127178E-4</v>
          </cell>
          <cell r="O110">
            <v>2.5832903890867258E-4</v>
          </cell>
          <cell r="P110">
            <v>4.5254968470638486E-4</v>
          </cell>
        </row>
        <row r="111">
          <cell r="A111" t="str">
            <v>AUX_H2STG_IN</v>
          </cell>
          <cell r="B111" t="str">
            <v>VAR_fin</v>
          </cell>
          <cell r="C111" t="str">
            <v>STG-H2</v>
          </cell>
          <cell r="H111">
            <v>7.7188464477144758E-6</v>
          </cell>
          <cell r="I111">
            <v>1.4977392971392644E-5</v>
          </cell>
          <cell r="J111">
            <v>1.7119518296271549E-5</v>
          </cell>
          <cell r="K111">
            <v>1.5985617459707272E-5</v>
          </cell>
          <cell r="L111">
            <v>2.2644649960476315E-5</v>
          </cell>
          <cell r="M111">
            <v>1.9972778628403758E-5</v>
          </cell>
          <cell r="N111">
            <v>3.1667353940230735E-5</v>
          </cell>
          <cell r="O111">
            <v>3.1403959343901916E-5</v>
          </cell>
          <cell r="P111">
            <v>5.9025839443428992E-5</v>
          </cell>
        </row>
        <row r="112">
          <cell r="A112" t="str">
            <v>AUX_H2STG_IN</v>
          </cell>
          <cell r="B112" t="str">
            <v>VAR_fin</v>
          </cell>
          <cell r="C112" t="str">
            <v>STG-H2</v>
          </cell>
          <cell r="H112">
            <v>8.7380806944863018E-6</v>
          </cell>
          <cell r="I112">
            <v>2.2258501811444038E-5</v>
          </cell>
          <cell r="J112">
            <v>1.942505401744119E-5</v>
          </cell>
          <cell r="K112">
            <v>1.9083235254229468E-5</v>
          </cell>
          <cell r="L112">
            <v>2.7781137839717671E-5</v>
          </cell>
          <cell r="M112">
            <v>2.7304672233453718E-5</v>
          </cell>
          <cell r="N112">
            <v>4.4617649210737703E-5</v>
          </cell>
          <cell r="O112">
            <v>4.2857211186596409E-5</v>
          </cell>
          <cell r="P112">
            <v>7.9282030931360464E-5</v>
          </cell>
        </row>
        <row r="113">
          <cell r="A113" t="str">
            <v>AUX_H2STG_IN</v>
          </cell>
          <cell r="B113" t="str">
            <v>VAR_fin</v>
          </cell>
          <cell r="C113" t="str">
            <v>STG-H2</v>
          </cell>
          <cell r="H113">
            <v>1.3628526403022506E-5</v>
          </cell>
          <cell r="I113">
            <v>3.7983293271825585E-5</v>
          </cell>
          <cell r="J113">
            <v>4.0633320516194473E-5</v>
          </cell>
          <cell r="K113">
            <v>4.1521161990422288E-5</v>
          </cell>
          <cell r="L113">
            <v>7.1105277262150065E-5</v>
          </cell>
          <cell r="M113">
            <v>7.5007462009077529E-5</v>
          </cell>
          <cell r="N113">
            <v>1.2818456151494898E-4</v>
          </cell>
          <cell r="O113">
            <v>1.3440806986009062E-4</v>
          </cell>
          <cell r="P113">
            <v>2.2042606072677186E-4</v>
          </cell>
        </row>
        <row r="114">
          <cell r="A114" t="str">
            <v>H2</v>
          </cell>
          <cell r="B114" t="str">
            <v>VAR_fout</v>
          </cell>
          <cell r="C114" t="str">
            <v>SUP_NGAH2</v>
          </cell>
          <cell r="L114">
            <v>1.7939815413647304E-3</v>
          </cell>
          <cell r="M114">
            <v>1.8219413769087237E-3</v>
          </cell>
          <cell r="N114">
            <v>2.5653137903444033E-3</v>
          </cell>
          <cell r="O114">
            <v>2.6220299189070053E-3</v>
          </cell>
          <cell r="P114">
            <v>6.0987287499426231E-3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8.9095921351551571E-6</v>
          </cell>
          <cell r="I115">
            <v>1.9086576114382044E-5</v>
          </cell>
          <cell r="J115">
            <v>2.0247245687448716E-5</v>
          </cell>
          <cell r="K115">
            <v>1.9767408806798606E-5</v>
          </cell>
          <cell r="L115">
            <v>3.0156470112996712E-5</v>
          </cell>
          <cell r="M115">
            <v>2.7524045812460118E-5</v>
          </cell>
          <cell r="N115">
            <v>4.6995753295085726E-5</v>
          </cell>
          <cell r="O115">
            <v>4.6929058628162333E-5</v>
          </cell>
          <cell r="P115">
            <v>8.8490184915236892E-5</v>
          </cell>
        </row>
        <row r="116">
          <cell r="A116" t="str">
            <v>H2</v>
          </cell>
          <cell r="B116" t="str">
            <v>VAR_fout</v>
          </cell>
          <cell r="C116" t="str">
            <v>STG-H2</v>
          </cell>
          <cell r="H116">
            <v>3.7951880594403077E-5</v>
          </cell>
          <cell r="I116">
            <v>9.506999317658433E-5</v>
          </cell>
          <cell r="J116">
            <v>9.6762370230118203E-5</v>
          </cell>
          <cell r="K116">
            <v>9.6241145705939612E-5</v>
          </cell>
          <cell r="L116">
            <v>1.4869821023002689E-4</v>
          </cell>
          <cell r="M116">
            <v>1.5129527168940106E-4</v>
          </cell>
          <cell r="N116">
            <v>2.5304861860367693E-4</v>
          </cell>
          <cell r="O116">
            <v>2.5574592094748975E-4</v>
          </cell>
          <cell r="P116">
            <v>4.4802429324349431E-4</v>
          </cell>
        </row>
        <row r="117">
          <cell r="A117" t="str">
            <v>H2</v>
          </cell>
          <cell r="B117" t="str">
            <v>VAR_fout</v>
          </cell>
          <cell r="C117" t="str">
            <v>STG-H2</v>
          </cell>
          <cell r="H117">
            <v>1.3145905151166056E-5</v>
          </cell>
          <cell r="I117">
            <v>3.8725622027897539E-5</v>
          </cell>
          <cell r="J117">
            <v>3.6593400697536302E-5</v>
          </cell>
          <cell r="K117">
            <v>3.7180178113585871E-5</v>
          </cell>
          <cell r="L117">
            <v>6.4530497031628685E-5</v>
          </cell>
          <cell r="M117">
            <v>7.44362373238355E-5</v>
          </cell>
          <cell r="N117">
            <v>1.2425198385895966E-4</v>
          </cell>
          <cell r="O117">
            <v>1.2809947742110336E-4</v>
          </cell>
          <cell r="P117">
            <v>2.0488474024362018E-4</v>
          </cell>
        </row>
        <row r="118">
          <cell r="A118" t="str">
            <v>H2</v>
          </cell>
          <cell r="B118" t="str">
            <v>VAR_fout</v>
          </cell>
          <cell r="C118" t="str">
            <v>STG-H2</v>
          </cell>
          <cell r="H118">
            <v>8.869610990148047E-6</v>
          </cell>
          <cell r="I118">
            <v>2.1020329480332152E-5</v>
          </cell>
          <cell r="J118">
            <v>2.4223646644477092E-5</v>
          </cell>
          <cell r="K118">
            <v>2.4556780922560982E-5</v>
          </cell>
          <cell r="L118">
            <v>3.4342156068784026E-5</v>
          </cell>
          <cell r="M118">
            <v>2.9900911392795887E-5</v>
          </cell>
          <cell r="N118">
            <v>5.2088661388207778E-5</v>
          </cell>
          <cell r="O118">
            <v>5.2336842912416415E-5</v>
          </cell>
          <cell r="P118">
            <v>1.0224121482768688E-4</v>
          </cell>
        </row>
        <row r="119">
          <cell r="A119" t="str">
            <v>H2</v>
          </cell>
          <cell r="B119" t="str">
            <v>VAR_fout</v>
          </cell>
          <cell r="C119" t="str">
            <v>STG-H2</v>
          </cell>
          <cell r="H119">
            <v>7.0267723179338365E-6</v>
          </cell>
          <cell r="I119">
            <v>1.6237465553972659E-5</v>
          </cell>
          <cell r="J119">
            <v>1.569807720065611E-5</v>
          </cell>
          <cell r="K119">
            <v>1.4736777862993985E-5</v>
          </cell>
          <cell r="L119">
            <v>1.9669087016617288E-5</v>
          </cell>
          <cell r="M119">
            <v>1.9434077160309677E-5</v>
          </cell>
          <cell r="N119">
            <v>2.9712220061423815E-5</v>
          </cell>
          <cell r="O119">
            <v>2.838054198580727E-5</v>
          </cell>
          <cell r="P119">
            <v>5.2408153256950557E-5</v>
          </cell>
        </row>
        <row r="120">
          <cell r="A120" t="str">
            <v>H2</v>
          </cell>
          <cell r="B120" t="str">
            <v>VAR_fout</v>
          </cell>
          <cell r="C120" t="str">
            <v>IMPH2</v>
          </cell>
          <cell r="J120">
            <v>3.8677604187079776E-3</v>
          </cell>
          <cell r="K120">
            <v>3.8895188753157047E-3</v>
          </cell>
          <cell r="L120">
            <v>3.1549710598796428E-3</v>
          </cell>
          <cell r="M120">
            <v>1.0851773352413775E-3</v>
          </cell>
          <cell r="N120">
            <v>2.142820228239676E-3</v>
          </cell>
          <cell r="O120">
            <v>1.5675159718957618E-3</v>
          </cell>
          <cell r="P120">
            <v>3.9243603521221344E-3</v>
          </cell>
        </row>
        <row r="121">
          <cell r="A121" t="str">
            <v>H2</v>
          </cell>
          <cell r="B121" t="str">
            <v>VAR_fout</v>
          </cell>
          <cell r="C121" t="str">
            <v>SUP_WODH2</v>
          </cell>
          <cell r="L121">
            <v>9.214017921763221E-3</v>
          </cell>
          <cell r="M121">
            <v>9.2918925315681727E-3</v>
          </cell>
          <cell r="N121">
            <v>1.202112352644186E-2</v>
          </cell>
          <cell r="O121">
            <v>1.2228951141163713E-2</v>
          </cell>
          <cell r="P121">
            <v>4.4222730106762809E-2</v>
          </cell>
        </row>
        <row r="122">
          <cell r="A122" t="str">
            <v>H2</v>
          </cell>
          <cell r="B122" t="str">
            <v>VAR_fout</v>
          </cell>
          <cell r="C122" t="str">
            <v>SUP_ELCH2_SOEC</v>
          </cell>
          <cell r="J122">
            <v>1.2535367877263793E-2</v>
          </cell>
          <cell r="K122">
            <v>1.6168599902399616E-2</v>
          </cell>
          <cell r="L122">
            <v>2.0916484506563453E-2</v>
          </cell>
          <cell r="M122">
            <v>1.8581107784835241E-2</v>
          </cell>
          <cell r="N122">
            <v>2.1151759128651713E-2</v>
          </cell>
          <cell r="O122">
            <v>2.0887789134102844E-2</v>
          </cell>
          <cell r="P122">
            <v>4.0627986102053572E-2</v>
          </cell>
        </row>
        <row r="123">
          <cell r="A123" t="str">
            <v>H2</v>
          </cell>
          <cell r="B123" t="str">
            <v>VAR_fout</v>
          </cell>
          <cell r="C123" t="str">
            <v>SUP_ELCH2</v>
          </cell>
          <cell r="E123">
            <v>3.4587011089990665E-3</v>
          </cell>
          <cell r="F123">
            <v>4.9370869504977415E-3</v>
          </cell>
          <cell r="G123">
            <v>4.9813574282228847E-3</v>
          </cell>
          <cell r="H123">
            <v>1.093875946316091E-2</v>
          </cell>
          <cell r="I123">
            <v>3.378510684749432E-2</v>
          </cell>
          <cell r="J123">
            <v>3.4604205893390548E-2</v>
          </cell>
          <cell r="K123">
            <v>3.0669415345305175E-2</v>
          </cell>
          <cell r="L123">
            <v>0.13438781721026288</v>
          </cell>
          <cell r="M123">
            <v>0.15122795793986102</v>
          </cell>
          <cell r="N123">
            <v>0.57243962972153628</v>
          </cell>
          <cell r="O123">
            <v>0.84325836805182008</v>
          </cell>
          <cell r="P123">
            <v>0.85776944405350619</v>
          </cell>
        </row>
        <row r="124">
          <cell r="A124" t="str">
            <v>H2</v>
          </cell>
          <cell r="B124" t="str">
            <v>VAR_fout</v>
          </cell>
          <cell r="C124" t="str">
            <v>D-DH2</v>
          </cell>
          <cell r="H124">
            <v>3.8819966692852193E-5</v>
          </cell>
          <cell r="I124">
            <v>7.2266128220542481E-4</v>
          </cell>
          <cell r="J124">
            <v>1.7550853518927608E-3</v>
          </cell>
          <cell r="K124">
            <v>2.1429263643471638E-3</v>
          </cell>
          <cell r="L124">
            <v>2.217282884327773E-3</v>
          </cell>
          <cell r="M124">
            <v>2.2138733698930367E-3</v>
          </cell>
          <cell r="N124">
            <v>2.2010694829463049E-3</v>
          </cell>
          <cell r="O124">
            <v>1.537382625244258E-3</v>
          </cell>
          <cell r="P124">
            <v>2.7917491335156248E-3</v>
          </cell>
        </row>
        <row r="125">
          <cell r="A125" t="str">
            <v>H2</v>
          </cell>
          <cell r="B125" t="str">
            <v>VAR_fin</v>
          </cell>
          <cell r="C125" t="str">
            <v>STG-H2</v>
          </cell>
          <cell r="H125">
            <v>8.2494808809685259E-6</v>
          </cell>
          <cell r="I125">
            <v>2.0810924465662261E-5</v>
          </cell>
          <cell r="J125">
            <v>2.0561616423282147E-5</v>
          </cell>
          <cell r="K125">
            <v>2.0623086216450278E-5</v>
          </cell>
          <cell r="L125">
            <v>2.8669142156702045E-5</v>
          </cell>
          <cell r="M125">
            <v>3.0538285295136682E-5</v>
          </cell>
          <cell r="N125">
            <v>5.1134971925353894E-5</v>
          </cell>
          <cell r="O125">
            <v>4.9659798518084005E-5</v>
          </cell>
          <cell r="P125">
            <v>9.381575360482341E-5</v>
          </cell>
        </row>
        <row r="126">
          <cell r="A126" t="str">
            <v>H2</v>
          </cell>
          <cell r="B126" t="str">
            <v>VAR_fin</v>
          </cell>
          <cell r="C126" t="str">
            <v>STG-H2</v>
          </cell>
          <cell r="H126">
            <v>3.8334934426191787E-5</v>
          </cell>
          <cell r="I126">
            <v>9.6030112520324167E-5</v>
          </cell>
          <cell r="J126">
            <v>9.7739509253189267E-5</v>
          </cell>
          <cell r="K126">
            <v>9.7213100920809313E-5</v>
          </cell>
          <cell r="L126">
            <v>1.5020020721904625E-4</v>
          </cell>
          <cell r="M126">
            <v>1.5282319816607183E-4</v>
          </cell>
          <cell r="N126">
            <v>2.5560453659127178E-4</v>
          </cell>
          <cell r="O126">
            <v>2.5832903890867258E-4</v>
          </cell>
          <cell r="P126">
            <v>4.5254968470638486E-4</v>
          </cell>
        </row>
        <row r="127">
          <cell r="A127" t="str">
            <v>H2</v>
          </cell>
          <cell r="B127" t="str">
            <v>VAR_fin</v>
          </cell>
          <cell r="C127" t="str">
            <v>STG-H2</v>
          </cell>
          <cell r="H127">
            <v>7.7188464477144758E-6</v>
          </cell>
          <cell r="I127">
            <v>1.4977392971392644E-5</v>
          </cell>
          <cell r="J127">
            <v>1.7119518296271549E-5</v>
          </cell>
          <cell r="K127">
            <v>1.5985617459707272E-5</v>
          </cell>
          <cell r="L127">
            <v>2.2644649960476315E-5</v>
          </cell>
          <cell r="M127">
            <v>1.9972778628403758E-5</v>
          </cell>
          <cell r="N127">
            <v>3.1667353940230735E-5</v>
          </cell>
          <cell r="O127">
            <v>3.1403959343901916E-5</v>
          </cell>
          <cell r="P127">
            <v>5.9025839443428992E-5</v>
          </cell>
        </row>
        <row r="128">
          <cell r="A128" t="str">
            <v>H2</v>
          </cell>
          <cell r="B128" t="str">
            <v>VAR_fin</v>
          </cell>
          <cell r="C128" t="str">
            <v>STG-H2</v>
          </cell>
          <cell r="H128">
            <v>8.7380806944863018E-6</v>
          </cell>
          <cell r="I128">
            <v>2.2258501811444038E-5</v>
          </cell>
          <cell r="J128">
            <v>1.942505401744119E-5</v>
          </cell>
          <cell r="K128">
            <v>1.9083235254229468E-5</v>
          </cell>
          <cell r="L128">
            <v>2.7781137839717671E-5</v>
          </cell>
          <cell r="M128">
            <v>2.7304672233453718E-5</v>
          </cell>
          <cell r="N128">
            <v>4.4617649210737703E-5</v>
          </cell>
          <cell r="O128">
            <v>4.2857211186596409E-5</v>
          </cell>
          <cell r="P128">
            <v>7.9282030931360464E-5</v>
          </cell>
        </row>
        <row r="129">
          <cell r="A129" t="str">
            <v>H2</v>
          </cell>
          <cell r="B129" t="str">
            <v>VAR_fin</v>
          </cell>
          <cell r="C129" t="str">
            <v>STG-H2</v>
          </cell>
          <cell r="H129">
            <v>1.3628526403022506E-5</v>
          </cell>
          <cell r="I129">
            <v>3.7983293271825585E-5</v>
          </cell>
          <cell r="J129">
            <v>4.0633320516194473E-5</v>
          </cell>
          <cell r="K129">
            <v>4.1521161990422288E-5</v>
          </cell>
          <cell r="L129">
            <v>7.1105277262150065E-5</v>
          </cell>
          <cell r="M129">
            <v>7.5007462009077529E-5</v>
          </cell>
          <cell r="N129">
            <v>1.2818456151494898E-4</v>
          </cell>
          <cell r="O129">
            <v>1.3440806986009062E-4</v>
          </cell>
          <cell r="P129">
            <v>2.2042606072677186E-4</v>
          </cell>
        </row>
        <row r="130">
          <cell r="A130" t="str">
            <v>H2</v>
          </cell>
          <cell r="B130" t="str">
            <v>VAR_fin</v>
          </cell>
          <cell r="C130" t="str">
            <v>D-ENGA</v>
          </cell>
          <cell r="J130">
            <v>3.2398353739934546E-3</v>
          </cell>
          <cell r="K130">
            <v>3.6148230938597078E-3</v>
          </cell>
          <cell r="L130">
            <v>9.2143757283548716E-3</v>
          </cell>
          <cell r="M130">
            <v>8.7412770657268914E-3</v>
          </cell>
          <cell r="N130">
            <v>5.0383193730292819E-2</v>
          </cell>
          <cell r="O130">
            <v>5.0136208856894959E-2</v>
          </cell>
          <cell r="P130">
            <v>4.9279319619494284E-2</v>
          </cell>
        </row>
        <row r="131">
          <cell r="A131" t="str">
            <v>H2</v>
          </cell>
          <cell r="B131" t="str">
            <v>VAR_fin</v>
          </cell>
          <cell r="C131" t="str">
            <v>D-TNGA</v>
          </cell>
          <cell r="F131">
            <v>1.5220441546963022E-3</v>
          </cell>
          <cell r="G131">
            <v>1.6611284435318441E-3</v>
          </cell>
          <cell r="H131">
            <v>4.525442139524562E-5</v>
          </cell>
          <cell r="I131">
            <v>5.5706156099128481E-5</v>
          </cell>
          <cell r="J131">
            <v>5.4514328566365793E-5</v>
          </cell>
          <cell r="K131">
            <v>5.323413263076697E-5</v>
          </cell>
          <cell r="L131">
            <v>6.0352802858578286E-5</v>
          </cell>
          <cell r="M131">
            <v>5.5095543237300345E-5</v>
          </cell>
          <cell r="N131">
            <v>5.9252893460749356E-5</v>
          </cell>
          <cell r="O131">
            <v>5.7999032925233251E-5</v>
          </cell>
          <cell r="P131">
            <v>6.0255324569762348E-5</v>
          </cell>
        </row>
        <row r="132">
          <cell r="A132" t="str">
            <v>H2</v>
          </cell>
          <cell r="B132" t="str">
            <v>VAR_fin</v>
          </cell>
          <cell r="C132" t="str">
            <v>D-SNGA</v>
          </cell>
          <cell r="H132">
            <v>1.9251859734477515E-3</v>
          </cell>
          <cell r="I132">
            <v>4.7340858128412204E-3</v>
          </cell>
          <cell r="J132">
            <v>5.0926541152678303E-3</v>
          </cell>
          <cell r="K132">
            <v>4.6731485370088604E-3</v>
          </cell>
          <cell r="L132">
            <v>1.6532683159543125E-2</v>
          </cell>
          <cell r="M132">
            <v>1.4191918183332229E-2</v>
          </cell>
          <cell r="N132">
            <v>6.2810207101536952E-2</v>
          </cell>
          <cell r="O132">
            <v>8.0126219695142387E-2</v>
          </cell>
          <cell r="P132">
            <v>8.487810109206978E-2</v>
          </cell>
        </row>
        <row r="133">
          <cell r="A133" t="str">
            <v>H2</v>
          </cell>
          <cell r="B133" t="str">
            <v>VAR_fin</v>
          </cell>
          <cell r="C133" t="str">
            <v>D-RNGA</v>
          </cell>
          <cell r="H133">
            <v>1.6707883410505199E-3</v>
          </cell>
          <cell r="I133">
            <v>4.3346483796243085E-3</v>
          </cell>
          <cell r="J133">
            <v>5.0392783056582638E-3</v>
          </cell>
          <cell r="K133">
            <v>5.6910406181137083E-3</v>
          </cell>
          <cell r="L133">
            <v>1.7514310656229635E-2</v>
          </cell>
          <cell r="M133">
            <v>1.6122738795723398E-2</v>
          </cell>
          <cell r="N133">
            <v>0.10369463188406726</v>
          </cell>
          <cell r="O133">
            <v>0.14088269210187129</v>
          </cell>
          <cell r="P133">
            <v>0.13296647973122161</v>
          </cell>
        </row>
        <row r="134">
          <cell r="A134" t="str">
            <v>H2</v>
          </cell>
          <cell r="B134" t="str">
            <v>VAR_fin</v>
          </cell>
          <cell r="C134" t="str">
            <v>D-INGA</v>
          </cell>
          <cell r="H134">
            <v>3.916116834522209E-3</v>
          </cell>
          <cell r="I134">
            <v>1.3907334429352642E-2</v>
          </cell>
          <cell r="J134">
            <v>2.0604319928303385E-2</v>
          </cell>
          <cell r="K134">
            <v>1.951658721342419E-2</v>
          </cell>
          <cell r="L134">
            <v>9.0815379328977194E-2</v>
          </cell>
          <cell r="M134">
            <v>0.10973740910174284</v>
          </cell>
          <cell r="N134">
            <v>0.19676828801903803</v>
          </cell>
          <cell r="O134">
            <v>0.19099245607379076</v>
          </cell>
          <cell r="P134">
            <v>0.1900388326330564</v>
          </cell>
        </row>
        <row r="135">
          <cell r="A135" t="str">
            <v>AUX_H2STG_OUT</v>
          </cell>
          <cell r="B135" t="str">
            <v>VAR_fout</v>
          </cell>
          <cell r="C135" t="str">
            <v>STG-H2</v>
          </cell>
          <cell r="H135">
            <v>8.9095921351551571E-6</v>
          </cell>
          <cell r="I135">
            <v>1.9086576114382044E-5</v>
          </cell>
          <cell r="J135">
            <v>2.0247245687448716E-5</v>
          </cell>
          <cell r="K135">
            <v>1.9767408806798606E-5</v>
          </cell>
          <cell r="L135">
            <v>3.0156470112996726E-5</v>
          </cell>
          <cell r="M135">
            <v>2.7524045812460118E-5</v>
          </cell>
          <cell r="N135">
            <v>4.6995753295085726E-5</v>
          </cell>
          <cell r="O135">
            <v>4.6929058628162333E-5</v>
          </cell>
          <cell r="P135">
            <v>8.8490184915236892E-5</v>
          </cell>
        </row>
        <row r="136">
          <cell r="A136" t="str">
            <v>AUX_H2STG_OUT</v>
          </cell>
          <cell r="B136" t="str">
            <v>VAR_fout</v>
          </cell>
          <cell r="C136" t="str">
            <v>STG-H2</v>
          </cell>
          <cell r="H136">
            <v>3.7951880594403077E-5</v>
          </cell>
          <cell r="I136">
            <v>9.5069993176584344E-5</v>
          </cell>
          <cell r="J136">
            <v>9.6762370230118203E-5</v>
          </cell>
          <cell r="K136">
            <v>9.6241145705939693E-5</v>
          </cell>
          <cell r="L136">
            <v>1.4869821023002697E-4</v>
          </cell>
          <cell r="M136">
            <v>1.5129527168940106E-4</v>
          </cell>
          <cell r="N136">
            <v>2.5304861860367693E-4</v>
          </cell>
          <cell r="O136">
            <v>2.5574592094748975E-4</v>
          </cell>
          <cell r="P136">
            <v>4.4802429324349447E-4</v>
          </cell>
        </row>
        <row r="137">
          <cell r="A137" t="str">
            <v>AUX_H2STG_OUT</v>
          </cell>
          <cell r="B137" t="str">
            <v>VAR_fout</v>
          </cell>
          <cell r="C137" t="str">
            <v>STG-H2</v>
          </cell>
          <cell r="H137">
            <v>1.3145905151166056E-5</v>
          </cell>
          <cell r="I137">
            <v>3.8725622027897539E-5</v>
          </cell>
          <cell r="J137">
            <v>3.6593400697536302E-5</v>
          </cell>
          <cell r="K137">
            <v>3.7180178113585871E-5</v>
          </cell>
          <cell r="L137">
            <v>6.4530497031628685E-5</v>
          </cell>
          <cell r="M137">
            <v>7.44362373238355E-5</v>
          </cell>
          <cell r="N137">
            <v>1.2425198385895969E-4</v>
          </cell>
          <cell r="O137">
            <v>1.2809947742110336E-4</v>
          </cell>
          <cell r="P137">
            <v>2.0488474024362018E-4</v>
          </cell>
        </row>
        <row r="138">
          <cell r="A138" t="str">
            <v>AUX_H2STG_OUT</v>
          </cell>
          <cell r="B138" t="str">
            <v>VAR_fout</v>
          </cell>
          <cell r="C138" t="str">
            <v>STG-H2</v>
          </cell>
          <cell r="H138">
            <v>8.869610990148047E-6</v>
          </cell>
          <cell r="I138">
            <v>2.1020329480332163E-5</v>
          </cell>
          <cell r="J138">
            <v>2.4223646644477092E-5</v>
          </cell>
          <cell r="K138">
            <v>2.4556780922560992E-5</v>
          </cell>
          <cell r="L138">
            <v>3.4342156068784033E-5</v>
          </cell>
          <cell r="M138">
            <v>2.9900911392795887E-5</v>
          </cell>
          <cell r="N138">
            <v>5.2088661388207778E-5</v>
          </cell>
          <cell r="O138">
            <v>5.2336842912416415E-5</v>
          </cell>
          <cell r="P138">
            <v>1.0224121482768688E-4</v>
          </cell>
        </row>
        <row r="139">
          <cell r="A139" t="str">
            <v>AUX_H2STG_OUT</v>
          </cell>
          <cell r="B139" t="str">
            <v>VAR_fout</v>
          </cell>
          <cell r="C139" t="str">
            <v>STG-H2</v>
          </cell>
          <cell r="H139">
            <v>7.0267723179338365E-6</v>
          </cell>
          <cell r="I139">
            <v>1.6237465553972659E-5</v>
          </cell>
          <cell r="J139">
            <v>1.569807720065611E-5</v>
          </cell>
          <cell r="K139">
            <v>1.4736777862993985E-5</v>
          </cell>
          <cell r="L139">
            <v>1.9669087016617288E-5</v>
          </cell>
          <cell r="M139">
            <v>1.9434077160309677E-5</v>
          </cell>
          <cell r="N139">
            <v>2.9712220061423815E-5</v>
          </cell>
          <cell r="O139">
            <v>2.838054198580727E-5</v>
          </cell>
          <cell r="P139">
            <v>5.2408153256950835E-5</v>
          </cell>
        </row>
        <row r="140">
          <cell r="A140" t="str">
            <v>RNGA</v>
          </cell>
          <cell r="B140" t="str">
            <v>VAR_fout</v>
          </cell>
          <cell r="C140" t="str">
            <v>D-RNGA</v>
          </cell>
          <cell r="E140">
            <v>47.196622020588279</v>
          </cell>
          <cell r="F140">
            <v>48.282968710040784</v>
          </cell>
          <cell r="G140">
            <v>51.519794879941685</v>
          </cell>
          <cell r="H140">
            <v>54.845799190956356</v>
          </cell>
          <cell r="I140">
            <v>57.17411716595695</v>
          </cell>
          <cell r="J140">
            <v>56.412017430415581</v>
          </cell>
          <cell r="K140">
            <v>55.258110730594318</v>
          </cell>
          <cell r="L140">
            <v>55.463084194171884</v>
          </cell>
          <cell r="M140">
            <v>53.04011670228968</v>
          </cell>
          <cell r="N140">
            <v>50.162148744241968</v>
          </cell>
          <cell r="O140">
            <v>51.56101776849308</v>
          </cell>
          <cell r="P140">
            <v>43.842293210626117</v>
          </cell>
        </row>
        <row r="141">
          <cell r="A141" t="str">
            <v>CWOD</v>
          </cell>
          <cell r="B141" t="str">
            <v>VAR_fout</v>
          </cell>
          <cell r="C141" t="str">
            <v>D-CWOD</v>
          </cell>
          <cell r="E141">
            <v>9.2692293840510995</v>
          </cell>
          <cell r="F141">
            <v>10.113431535416401</v>
          </cell>
          <cell r="G141">
            <v>9.8755942529826921</v>
          </cell>
          <cell r="H141">
            <v>8.5133636134109949</v>
          </cell>
          <cell r="I141">
            <v>8.8502236267510046</v>
          </cell>
          <cell r="J141">
            <v>9.3711434528054944</v>
          </cell>
          <cell r="K141">
            <v>9.3130411784263885</v>
          </cell>
          <cell r="L141">
            <v>9.5401349048600679</v>
          </cell>
          <cell r="M141">
            <v>10.242521471261025</v>
          </cell>
          <cell r="N141">
            <v>10.721521304277179</v>
          </cell>
          <cell r="O141">
            <v>14.149298585114044</v>
          </cell>
          <cell r="P141">
            <v>15.051359150384124</v>
          </cell>
        </row>
        <row r="142">
          <cell r="A142" t="str">
            <v>CWOD</v>
          </cell>
          <cell r="B142" t="str">
            <v>VAR_fin</v>
          </cell>
          <cell r="C142" t="str">
            <v>SUP_WODH2</v>
          </cell>
          <cell r="L142">
            <v>1.5356696536272038E-2</v>
          </cell>
          <cell r="M142">
            <v>1.5486487552613622E-2</v>
          </cell>
          <cell r="N142">
            <v>2.0035205877403109E-2</v>
          </cell>
          <cell r="O142">
            <v>2.0381585235272857E-2</v>
          </cell>
          <cell r="P142">
            <v>7.3704550177938075E-2</v>
          </cell>
        </row>
        <row r="143">
          <cell r="A143" t="str">
            <v>CWOD</v>
          </cell>
          <cell r="B143" t="str">
            <v>VAR_fin</v>
          </cell>
          <cell r="C143" t="str">
            <v>SUP_WODBIO</v>
          </cell>
          <cell r="F143">
            <v>1.2514527042840375E-4</v>
          </cell>
          <cell r="G143">
            <v>2.9437758531526486E-4</v>
          </cell>
          <cell r="H143">
            <v>6.1342490456158319E-4</v>
          </cell>
          <cell r="I143">
            <v>9.0529262227887907E-4</v>
          </cell>
          <cell r="J143">
            <v>9.6031781254034471E-4</v>
          </cell>
          <cell r="K143">
            <v>1.0021138917873285E-3</v>
          </cell>
          <cell r="L143">
            <v>1.2689505293910469E-3</v>
          </cell>
          <cell r="M143">
            <v>1.2906435900275606E-3</v>
          </cell>
          <cell r="N143">
            <v>1.520704804670414E-3</v>
          </cell>
          <cell r="O143">
            <v>1.5983035467341798E-3</v>
          </cell>
          <cell r="P143">
            <v>2.8550192047850555E-3</v>
          </cell>
        </row>
        <row r="144">
          <cell r="A144" t="str">
            <v>CWOD</v>
          </cell>
          <cell r="B144" t="str">
            <v>VAR_fin</v>
          </cell>
          <cell r="C144" t="str">
            <v>CT_CWODBDS</v>
          </cell>
          <cell r="E144">
            <v>1.7565843662697773</v>
          </cell>
          <cell r="F144">
            <v>1.8159317850121308</v>
          </cell>
          <cell r="G144">
            <v>1.7964666506988032</v>
          </cell>
          <cell r="H144">
            <v>1.7068800896896156E-3</v>
          </cell>
          <cell r="I144">
            <v>1.3489380875297309E-3</v>
          </cell>
          <cell r="J144">
            <v>2.4120900379435858E-3</v>
          </cell>
          <cell r="K144">
            <v>3.5834143797750686E-3</v>
          </cell>
          <cell r="L144">
            <v>6.4951052459658001E-2</v>
          </cell>
          <cell r="M144">
            <v>0.79211059797866668</v>
          </cell>
          <cell r="N144">
            <v>1.2929387011511404</v>
          </cell>
          <cell r="O144">
            <v>4.7927576805392258</v>
          </cell>
          <cell r="P144">
            <v>5.7822860740753033</v>
          </cell>
        </row>
        <row r="145">
          <cell r="A145" t="str">
            <v>CWOD</v>
          </cell>
          <cell r="B145" t="str">
            <v>VAR_fin</v>
          </cell>
          <cell r="C145" t="str">
            <v>CT_CWODPLT</v>
          </cell>
          <cell r="E145">
            <v>7.1186065087984538</v>
          </cell>
          <cell r="F145">
            <v>8.2972046226462854</v>
          </cell>
          <cell r="G145">
            <v>8.076640907374264</v>
          </cell>
          <cell r="H145">
            <v>8.5107919172595192</v>
          </cell>
          <cell r="I145">
            <v>8.8476170060789627</v>
          </cell>
          <cell r="J145">
            <v>9.3673720111143393</v>
          </cell>
          <cell r="K145">
            <v>9.3080387520320773</v>
          </cell>
          <cell r="L145">
            <v>9.4575369311257287</v>
          </cell>
          <cell r="M145">
            <v>9.4326844695052916</v>
          </cell>
          <cell r="N145">
            <v>9.4051799670465694</v>
          </cell>
          <cell r="O145">
            <v>9.3326396500047846</v>
          </cell>
          <cell r="P145">
            <v>9.1886641741852593</v>
          </cell>
        </row>
        <row r="146">
          <cell r="A146" t="str">
            <v>CWOD</v>
          </cell>
          <cell r="B146" t="str">
            <v>VAR_fin</v>
          </cell>
          <cell r="C146" t="str">
            <v>CT_CWODETH</v>
          </cell>
          <cell r="E146">
            <v>0.3940385089828603</v>
          </cell>
          <cell r="F146">
            <v>1.6998248756098198E-4</v>
          </cell>
          <cell r="G146">
            <v>2.1923173243160081E-3</v>
          </cell>
          <cell r="H146">
            <v>2.5139115722625795E-4</v>
          </cell>
          <cell r="I146">
            <v>3.5238996222440534E-4</v>
          </cell>
          <cell r="J146">
            <v>3.9903384066824755E-4</v>
          </cell>
          <cell r="K146">
            <v>4.1689812275221645E-4</v>
          </cell>
          <cell r="L146">
            <v>1.021274209013868E-3</v>
          </cell>
          <cell r="M146">
            <v>9.4927263443763614E-4</v>
          </cell>
          <cell r="N146">
            <v>1.8467253973819232E-3</v>
          </cell>
          <cell r="O146">
            <v>1.9213657880103301E-3</v>
          </cell>
          <cell r="P146">
            <v>3.849332740834504E-3</v>
          </cell>
        </row>
        <row r="147">
          <cell r="A147" t="str">
            <v>BDS</v>
          </cell>
          <cell r="B147" t="str">
            <v>VAR_fout</v>
          </cell>
          <cell r="C147" t="str">
            <v>IMPBDS</v>
          </cell>
          <cell r="E147">
            <v>2.4025988297769767</v>
          </cell>
          <cell r="F147">
            <v>2.378013635224089</v>
          </cell>
          <cell r="G147">
            <v>3.9202468522138991</v>
          </cell>
          <cell r="H147">
            <v>3.3571295149739293</v>
          </cell>
          <cell r="I147">
            <v>3.0197414337257449</v>
          </cell>
          <cell r="J147">
            <v>3.0170572608381021</v>
          </cell>
          <cell r="K147">
            <v>3.0165669925471676</v>
          </cell>
          <cell r="L147">
            <v>2.9966409546110886</v>
          </cell>
          <cell r="M147">
            <v>2.7400484790041246</v>
          </cell>
          <cell r="N147">
            <v>2.5660750923220692</v>
          </cell>
          <cell r="O147">
            <v>1.3370238835295882</v>
          </cell>
          <cell r="P147">
            <v>0.99450566637823357</v>
          </cell>
        </row>
        <row r="148">
          <cell r="A148" t="str">
            <v>BDS</v>
          </cell>
          <cell r="B148" t="str">
            <v>VAR_fout</v>
          </cell>
          <cell r="C148" t="str">
            <v>CT_CWODBDS</v>
          </cell>
          <cell r="E148">
            <v>0.61645354141771425</v>
          </cell>
          <cell r="F148">
            <v>0.6372808510307536</v>
          </cell>
          <cell r="G148">
            <v>0.63044978090851178</v>
          </cell>
          <cell r="H148">
            <v>5.9901038416901721E-4</v>
          </cell>
          <cell r="I148">
            <v>4.7339466135452922E-4</v>
          </cell>
          <cell r="J148">
            <v>8.4649588978543257E-4</v>
          </cell>
          <cell r="K148">
            <v>1.2575590032549821E-3</v>
          </cell>
          <cell r="L148">
            <v>2.2793841887930533E-2</v>
          </cell>
          <cell r="M148">
            <v>0.27798231197707207</v>
          </cell>
          <cell r="N148">
            <v>0.45374230607164118</v>
          </cell>
          <cell r="O148">
            <v>1.6819644430739533</v>
          </cell>
          <cell r="P148">
            <v>2.0292283116600478</v>
          </cell>
        </row>
        <row r="149">
          <cell r="A149" t="str">
            <v>BDS</v>
          </cell>
          <cell r="B149" t="str">
            <v>VAR_fin</v>
          </cell>
          <cell r="C149" t="str">
            <v>D-ILFO</v>
          </cell>
          <cell r="G149">
            <v>1.9427190329774705E-4</v>
          </cell>
          <cell r="H149">
            <v>8.7162824240158464E-4</v>
          </cell>
          <cell r="I149">
            <v>9.9906375523429319E-4</v>
          </cell>
          <cell r="J149">
            <v>1.0015239732750762E-3</v>
          </cell>
          <cell r="K149">
            <v>1.0079959162774385E-3</v>
          </cell>
          <cell r="L149">
            <v>1.0160030752933713E-3</v>
          </cell>
          <cell r="M149">
            <v>1.0205238004212765E-3</v>
          </cell>
          <cell r="N149">
            <v>1.1002489506677111E-3</v>
          </cell>
          <cell r="O149">
            <v>1.1218661660689115E-3</v>
          </cell>
          <cell r="P149">
            <v>2.5154307708757811E-3</v>
          </cell>
        </row>
        <row r="150">
          <cell r="A150" t="str">
            <v>BDS</v>
          </cell>
          <cell r="B150" t="str">
            <v>VAR_fin</v>
          </cell>
          <cell r="C150" t="str">
            <v>D-SLFO</v>
          </cell>
          <cell r="G150">
            <v>1.480128500068404E-4</v>
          </cell>
          <cell r="H150">
            <v>3.328383536387735E-4</v>
          </cell>
          <cell r="I150">
            <v>7.0463488340657325E-4</v>
          </cell>
          <cell r="J150">
            <v>3.546689413961656E-4</v>
          </cell>
          <cell r="K150">
            <v>3.4049876335114684E-4</v>
          </cell>
          <cell r="L150">
            <v>6.8679293711862454E-4</v>
          </cell>
          <cell r="M150">
            <v>3.7172724531103692E-4</v>
          </cell>
          <cell r="N150">
            <v>7.4096834232923814E-4</v>
          </cell>
          <cell r="O150">
            <v>5.6262571758727245E-4</v>
          </cell>
          <cell r="P150">
            <v>1.2679618272033498E-3</v>
          </cell>
        </row>
        <row r="151">
          <cell r="A151" t="str">
            <v>BDS</v>
          </cell>
          <cell r="B151" t="str">
            <v>VAR_fin</v>
          </cell>
          <cell r="C151" t="str">
            <v>D-RLFO</v>
          </cell>
          <cell r="G151">
            <v>1.4820221219982756E-4</v>
          </cell>
          <cell r="H151">
            <v>3.3700475171354532E-4</v>
          </cell>
          <cell r="I151">
            <v>7.1354601230055588E-4</v>
          </cell>
          <cell r="J151">
            <v>3.7078641293438602E-4</v>
          </cell>
          <cell r="K151">
            <v>3.4738222482543765E-4</v>
          </cell>
          <cell r="L151">
            <v>7.0033556259815357E-4</v>
          </cell>
          <cell r="M151">
            <v>3.8801394541903748E-4</v>
          </cell>
          <cell r="N151">
            <v>7.6819393779644436E-4</v>
          </cell>
          <cell r="O151">
            <v>5.8649825918739287E-4</v>
          </cell>
          <cell r="P151">
            <v>1.3263958984647628E-3</v>
          </cell>
        </row>
        <row r="152">
          <cell r="A152" t="str">
            <v>BDS</v>
          </cell>
          <cell r="B152" t="str">
            <v>VAR_fin</v>
          </cell>
          <cell r="C152" t="str">
            <v>D-TBDS1</v>
          </cell>
          <cell r="E152">
            <v>3.0190523711946917</v>
          </cell>
          <cell r="F152">
            <v>3.0152944862548425</v>
          </cell>
          <cell r="G152">
            <v>4.5502114564017884</v>
          </cell>
          <cell r="H152">
            <v>3.3561910290592603</v>
          </cell>
          <cell r="I152">
            <v>3.0178030867488035</v>
          </cell>
          <cell r="J152">
            <v>3.0161821933687674</v>
          </cell>
          <cell r="K152">
            <v>3.0161340396376128</v>
          </cell>
          <cell r="L152">
            <v>3.0170370367354842</v>
          </cell>
          <cell r="M152">
            <v>3.0162558025239772</v>
          </cell>
          <cell r="N152">
            <v>3.0172134355564508</v>
          </cell>
          <cell r="O152">
            <v>3.0167225773947348</v>
          </cell>
          <cell r="P152">
            <v>3.0186294260925286</v>
          </cell>
        </row>
        <row r="153">
          <cell r="A153" t="str">
            <v>BIO</v>
          </cell>
          <cell r="B153" t="str">
            <v>VAR_fout</v>
          </cell>
          <cell r="C153" t="str">
            <v>SUP_WSTHTGBIO</v>
          </cell>
          <cell r="J153">
            <v>1.041478830474401E-3</v>
          </cell>
          <cell r="K153">
            <v>1.0743606190799695E-3</v>
          </cell>
          <cell r="L153">
            <v>1.0209430648355439E-3</v>
          </cell>
          <cell r="M153">
            <v>1.1724575477778515E-3</v>
          </cell>
          <cell r="N153">
            <v>1.3365882419555095E-3</v>
          </cell>
          <cell r="O153">
            <v>1.4006070747053397E-3</v>
          </cell>
          <cell r="P153">
            <v>2.5023320348946786E-3</v>
          </cell>
        </row>
        <row r="154">
          <cell r="A154" t="str">
            <v>BIO</v>
          </cell>
          <cell r="B154" t="str">
            <v>VAR_fout</v>
          </cell>
          <cell r="C154" t="str">
            <v>SUP_WSTBIO</v>
          </cell>
          <cell r="E154">
            <v>5.6294120535569423</v>
          </cell>
          <cell r="F154">
            <v>5.7679770351054431</v>
          </cell>
          <cell r="G154">
            <v>5.558865514387727</v>
          </cell>
          <cell r="H154">
            <v>5.748558478788671</v>
          </cell>
          <cell r="I154">
            <v>5.7363884177444762</v>
          </cell>
          <cell r="J154">
            <v>5.574801341371483</v>
          </cell>
          <cell r="K154">
            <v>5.4140515249327947</v>
          </cell>
          <cell r="L154">
            <v>5.2533729028216394</v>
          </cell>
          <cell r="M154">
            <v>5.2532496201296617</v>
          </cell>
          <cell r="N154">
            <v>5.2531391390056941</v>
          </cell>
          <cell r="O154">
            <v>5.2530933368162644</v>
          </cell>
          <cell r="P154">
            <v>5.2522038956746337</v>
          </cell>
        </row>
        <row r="155">
          <cell r="A155" t="str">
            <v>BIO</v>
          </cell>
          <cell r="B155" t="str">
            <v>VAR_fout</v>
          </cell>
          <cell r="C155" t="str">
            <v>D-LBIO</v>
          </cell>
          <cell r="H155">
            <v>2.406258384499821E-3</v>
          </cell>
          <cell r="I155">
            <v>3.6149977747333167E-2</v>
          </cell>
          <cell r="J155">
            <v>2.2441771092690011E-2</v>
          </cell>
          <cell r="K155">
            <v>4.2565377525160004E-3</v>
          </cell>
          <cell r="L155">
            <v>1.0532407818331218E-2</v>
          </cell>
          <cell r="M155">
            <v>3.0358670335146136E-3</v>
          </cell>
          <cell r="N155">
            <v>5.3582492551563516E-3</v>
          </cell>
          <cell r="O155">
            <v>4.19279529850255E-3</v>
          </cell>
          <cell r="P155">
            <v>8.4680524076300584E-3</v>
          </cell>
        </row>
        <row r="156">
          <cell r="A156" t="str">
            <v>BIO</v>
          </cell>
          <cell r="B156" t="str">
            <v>VAR_fout</v>
          </cell>
          <cell r="C156" t="str">
            <v>SUP_MNRBIO</v>
          </cell>
          <cell r="E156">
            <v>1.3280013079801172</v>
          </cell>
          <cell r="F156">
            <v>4.3772493806167763</v>
          </cell>
          <cell r="G156">
            <v>4.3846890808357024</v>
          </cell>
          <cell r="H156">
            <v>4.3847628137552945</v>
          </cell>
          <cell r="I156">
            <v>4.384763970507783</v>
          </cell>
          <cell r="J156">
            <v>4.3853748807273139</v>
          </cell>
          <cell r="K156">
            <v>4.3853893998339801</v>
          </cell>
          <cell r="L156">
            <v>4.3854093751472156</v>
          </cell>
          <cell r="M156">
            <v>4.3854209150900028</v>
          </cell>
          <cell r="N156">
            <v>4.385453412730004</v>
          </cell>
          <cell r="O156">
            <v>4.3854966213199855</v>
          </cell>
          <cell r="P156">
            <v>4.3856490331439852</v>
          </cell>
        </row>
        <row r="157">
          <cell r="A157" t="str">
            <v>BIO</v>
          </cell>
          <cell r="B157" t="str">
            <v>VAR_fout</v>
          </cell>
          <cell r="C157" t="str">
            <v>SUP_WODBIO</v>
          </cell>
          <cell r="F157">
            <v>9.2700200317336073E-5</v>
          </cell>
          <cell r="G157">
            <v>2.1805747060389978E-4</v>
          </cell>
          <cell r="H157">
            <v>4.5438881819376487E-4</v>
          </cell>
          <cell r="I157">
            <v>6.7058712761398442E-4</v>
          </cell>
          <cell r="J157">
            <v>7.1134652780766256E-4</v>
          </cell>
          <cell r="K157">
            <v>7.4230658650913193E-4</v>
          </cell>
          <cell r="L157">
            <v>9.3996335510447852E-4</v>
          </cell>
          <cell r="M157">
            <v>9.560322889093049E-4</v>
          </cell>
          <cell r="N157">
            <v>1.126448003459564E-3</v>
          </cell>
          <cell r="O157">
            <v>1.1839285531364278E-3</v>
          </cell>
          <cell r="P157">
            <v>2.1148290405815203E-3</v>
          </cell>
        </row>
        <row r="158">
          <cell r="A158" t="str">
            <v>BIO</v>
          </cell>
          <cell r="B158" t="str">
            <v>VAR_fin</v>
          </cell>
          <cell r="C158" t="str">
            <v>D-IBIO</v>
          </cell>
          <cell r="E158">
            <v>0.4367254462848551</v>
          </cell>
          <cell r="F158">
            <v>0.55206636573168688</v>
          </cell>
          <cell r="G158">
            <v>0.92894610832448998</v>
          </cell>
          <cell r="H158">
            <v>2.1950770968419704</v>
          </cell>
          <cell r="I158">
            <v>3.6671511781056245</v>
          </cell>
          <cell r="J158">
            <v>5.695269545942252</v>
          </cell>
          <cell r="K158">
            <v>5.7581540466991603</v>
          </cell>
          <cell r="L158">
            <v>5.7582969054938742</v>
          </cell>
          <cell r="M158">
            <v>6.1576014647408517</v>
          </cell>
          <cell r="N158">
            <v>6.4687898443805771</v>
          </cell>
          <cell r="O158">
            <v>6.4689130197494116</v>
          </cell>
          <cell r="P158">
            <v>6.8318714858221439</v>
          </cell>
        </row>
        <row r="159">
          <cell r="A159" t="str">
            <v>BIO</v>
          </cell>
          <cell r="B159" t="str">
            <v>VAR_fin</v>
          </cell>
          <cell r="C159" t="str">
            <v>D-EBIO</v>
          </cell>
          <cell r="E159">
            <v>1.1839505819419647</v>
          </cell>
          <cell r="F159">
            <v>2.0264401811416355</v>
          </cell>
          <cell r="G159">
            <v>2.0264406252503151</v>
          </cell>
          <cell r="H159">
            <v>2.0264415193204162</v>
          </cell>
          <cell r="I159">
            <v>2.0264440830126929</v>
          </cell>
          <cell r="J159">
            <v>2.0264473786216479</v>
          </cell>
          <cell r="K159">
            <v>2.0264536030538558</v>
          </cell>
          <cell r="L159">
            <v>2.0264578304184941</v>
          </cell>
          <cell r="M159">
            <v>2.0264608367325736</v>
          </cell>
          <cell r="N159">
            <v>2.0264686678180035</v>
          </cell>
          <cell r="O159">
            <v>2.0264791272065965</v>
          </cell>
          <cell r="P159">
            <v>2.0265137753125528</v>
          </cell>
        </row>
        <row r="160">
          <cell r="A160" t="str">
            <v>BIO</v>
          </cell>
          <cell r="B160" t="str">
            <v>VAR_fin</v>
          </cell>
          <cell r="C160" t="str">
            <v>D-CBIO</v>
          </cell>
          <cell r="E160">
            <v>1.2890711986112442</v>
          </cell>
          <cell r="F160">
            <v>3.4996909159546723</v>
          </cell>
          <cell r="G160">
            <v>3.4915388429445122</v>
          </cell>
          <cell r="H160">
            <v>3.4914586090935527</v>
          </cell>
          <cell r="I160">
            <v>3.4914603926869074</v>
          </cell>
          <cell r="J160">
            <v>3.4896835277066507</v>
          </cell>
          <cell r="K160">
            <v>3.4897142249838122</v>
          </cell>
          <cell r="L160">
            <v>3.4926231132841634</v>
          </cell>
          <cell r="M160">
            <v>3.4924726602457667</v>
          </cell>
          <cell r="N160">
            <v>3.4938626782601139</v>
          </cell>
          <cell r="O160">
            <v>3.4938981163866876</v>
          </cell>
          <cell r="P160">
            <v>3.5007016789111107</v>
          </cell>
        </row>
        <row r="161">
          <cell r="A161" t="str">
            <v>BIO</v>
          </cell>
          <cell r="B161" t="str">
            <v>VAR_fin</v>
          </cell>
          <cell r="C161" t="str">
            <v>D-SBIO</v>
          </cell>
          <cell r="E161">
            <v>4.0476740927098973</v>
          </cell>
          <cell r="F161">
            <v>4.5836194273805333</v>
          </cell>
          <cell r="G161">
            <v>4.6639016604327246</v>
          </cell>
          <cell r="H161">
            <v>4.6544656646679332</v>
          </cell>
          <cell r="I161">
            <v>4.7679062737463118</v>
          </cell>
          <cell r="J161">
            <v>4.8655583997195189</v>
          </cell>
          <cell r="K161">
            <v>4.9374309326730472</v>
          </cell>
          <cell r="L161">
            <v>5.0597685658625347</v>
          </cell>
          <cell r="M161">
            <v>5.0601760253765002</v>
          </cell>
          <cell r="N161">
            <v>5.0609900190737873</v>
          </cell>
          <cell r="O161">
            <v>6.3932230992879875</v>
          </cell>
          <cell r="P161">
            <v>6.4247778417174599</v>
          </cell>
        </row>
        <row r="162">
          <cell r="A162" t="str">
            <v>TKERintl_SAF</v>
          </cell>
          <cell r="B162" t="str">
            <v>VAR_fout</v>
          </cell>
          <cell r="C162" t="str">
            <v>D-TBDS1intl</v>
          </cell>
          <cell r="H162">
            <v>5.4446744464919101</v>
          </cell>
          <cell r="I162">
            <v>5.7422452380583602</v>
          </cell>
          <cell r="J162">
            <v>5.9416269368779702</v>
          </cell>
          <cell r="K162">
            <v>6.0831880970467402</v>
          </cell>
          <cell r="L162">
            <v>6.2037462684377296</v>
          </cell>
          <cell r="M162">
            <v>6.2037467115572502</v>
          </cell>
          <cell r="N162">
            <v>6.20374777255629</v>
          </cell>
          <cell r="O162">
            <v>6.2037495120673896</v>
          </cell>
          <cell r="P162">
            <v>6.3102655109419299</v>
          </cell>
        </row>
        <row r="163">
          <cell r="A163" t="str">
            <v>EBIO</v>
          </cell>
          <cell r="B163" t="str">
            <v>VAR_fout</v>
          </cell>
          <cell r="C163" t="str">
            <v>D-EBIO</v>
          </cell>
          <cell r="E163">
            <v>1.1839505819419647</v>
          </cell>
          <cell r="F163">
            <v>2.0264401811416355</v>
          </cell>
          <cell r="G163">
            <v>2.0264406252503151</v>
          </cell>
          <cell r="H163">
            <v>2.0264415193204162</v>
          </cell>
          <cell r="I163">
            <v>2.0264440830126929</v>
          </cell>
          <cell r="J163">
            <v>2.0264473786216479</v>
          </cell>
          <cell r="K163">
            <v>2.0264536030538558</v>
          </cell>
          <cell r="L163">
            <v>2.0264578304184941</v>
          </cell>
          <cell r="M163">
            <v>2.0264608367325736</v>
          </cell>
          <cell r="N163">
            <v>2.0264686678180035</v>
          </cell>
          <cell r="O163">
            <v>2.0264791272065965</v>
          </cell>
          <cell r="P163">
            <v>2.0265137753125528</v>
          </cell>
        </row>
        <row r="164">
          <cell r="A164" t="str">
            <v>PLT</v>
          </cell>
          <cell r="B164" t="str">
            <v>VAR_fout</v>
          </cell>
          <cell r="C164" t="str">
            <v>CT_CWODPLT</v>
          </cell>
          <cell r="E164">
            <v>5.9796294673907067</v>
          </cell>
          <cell r="F164">
            <v>6.969651883022876</v>
          </cell>
          <cell r="G164">
            <v>6.7843783621943787</v>
          </cell>
          <cell r="H164">
            <v>7.1490652104979953</v>
          </cell>
          <cell r="I164">
            <v>7.4319982851063315</v>
          </cell>
          <cell r="J164">
            <v>7.8685924893360504</v>
          </cell>
          <cell r="K164">
            <v>7.8187525517069334</v>
          </cell>
          <cell r="L164">
            <v>7.9443310221456107</v>
          </cell>
          <cell r="M164">
            <v>7.9234549543844395</v>
          </cell>
          <cell r="N164">
            <v>7.9003511723191222</v>
          </cell>
          <cell r="O164">
            <v>7.839417306004024</v>
          </cell>
          <cell r="P164">
            <v>7.7184779063156164</v>
          </cell>
        </row>
        <row r="165">
          <cell r="A165" t="str">
            <v>SLFO</v>
          </cell>
          <cell r="B165" t="str">
            <v>VAR_fout</v>
          </cell>
          <cell r="C165" t="str">
            <v>D-SLFO</v>
          </cell>
          <cell r="E165">
            <v>30.256633843665373</v>
          </cell>
          <cell r="F165">
            <v>26.883510638348966</v>
          </cell>
          <cell r="G165">
            <v>25.297452057768847</v>
          </cell>
          <cell r="H165">
            <v>21.30485718383359</v>
          </cell>
          <cell r="I165">
            <v>17.029649360336894</v>
          </cell>
          <cell r="J165">
            <v>13.9133399070521</v>
          </cell>
          <cell r="K165">
            <v>12.888118734210508</v>
          </cell>
          <cell r="L165">
            <v>13.327079665013663</v>
          </cell>
          <cell r="M165">
            <v>9.1834867149425179</v>
          </cell>
          <cell r="N165">
            <v>7.5965685711662179</v>
          </cell>
          <cell r="O165">
            <v>4.4214661232813297</v>
          </cell>
          <cell r="P165">
            <v>2.2989770710552526</v>
          </cell>
        </row>
        <row r="166">
          <cell r="A166" t="str">
            <v>ETH</v>
          </cell>
          <cell r="B166" t="str">
            <v>VAR_fout</v>
          </cell>
          <cell r="C166" t="str">
            <v>IMPETH</v>
          </cell>
          <cell r="E166">
            <v>4.434150636667745</v>
          </cell>
          <cell r="F166">
            <v>4.3986161883125101</v>
          </cell>
          <cell r="G166">
            <v>4.6252030141108254</v>
          </cell>
          <cell r="H166">
            <v>4.1240530873133494</v>
          </cell>
          <cell r="I166">
            <v>2.8976957442554911</v>
          </cell>
          <cell r="J166">
            <v>2.2323707284801197</v>
          </cell>
          <cell r="K166">
            <v>1.9209899771008392</v>
          </cell>
          <cell r="L166">
            <v>1.6613165327657478</v>
          </cell>
          <cell r="M166">
            <v>1.5110194452336176</v>
          </cell>
          <cell r="N166">
            <v>1.3740731944286013</v>
          </cell>
          <cell r="O166">
            <v>1.269787764383411</v>
          </cell>
          <cell r="P166">
            <v>1.2165225044595518</v>
          </cell>
        </row>
        <row r="167">
          <cell r="A167" t="str">
            <v>ETH</v>
          </cell>
          <cell r="B167" t="str">
            <v>VAR_fout</v>
          </cell>
          <cell r="C167" t="str">
            <v>CT_CWODETH</v>
          </cell>
          <cell r="E167">
            <v>0.18853517176213402</v>
          </cell>
          <cell r="F167">
            <v>8.1331333761235417E-5</v>
          </cell>
          <cell r="G167">
            <v>1.0489556575674676E-3</v>
          </cell>
          <cell r="H167">
            <v>1.202828503474918E-4</v>
          </cell>
          <cell r="I167">
            <v>1.6860763742794504E-4</v>
          </cell>
          <cell r="J167">
            <v>1.9092528261638639E-4</v>
          </cell>
          <cell r="K167">
            <v>1.9947278600584531E-4</v>
          </cell>
          <cell r="L167">
            <v>4.8864794689658776E-4</v>
          </cell>
          <cell r="M167">
            <v>4.541974327452809E-4</v>
          </cell>
          <cell r="N167">
            <v>8.8360066860379148E-4</v>
          </cell>
          <cell r="O167">
            <v>9.1931377416762177E-4</v>
          </cell>
          <cell r="P167">
            <v>1.8417860003992865E-3</v>
          </cell>
        </row>
        <row r="168">
          <cell r="A168" t="str">
            <v>ETH</v>
          </cell>
          <cell r="B168" t="str">
            <v>VAR_fin</v>
          </cell>
          <cell r="C168" t="str">
            <v>D-TGSL</v>
          </cell>
          <cell r="E168">
            <v>4.6226858084298783</v>
          </cell>
          <cell r="F168">
            <v>4.3986975196462694</v>
          </cell>
          <cell r="G168">
            <v>4.6262519697683944</v>
          </cell>
          <cell r="H168">
            <v>4.1241733701636951</v>
          </cell>
          <cell r="I168">
            <v>2.897864351892919</v>
          </cell>
          <cell r="J168">
            <v>2.2325616537627351</v>
          </cell>
          <cell r="K168">
            <v>1.9211894498868454</v>
          </cell>
          <cell r="L168">
            <v>1.661805180712643</v>
          </cell>
          <cell r="M168">
            <v>1.5114736426663631</v>
          </cell>
          <cell r="N168">
            <v>1.3749567950972044</v>
          </cell>
          <cell r="O168">
            <v>1.2707070781575796</v>
          </cell>
          <cell r="P168">
            <v>1.218364290459951</v>
          </cell>
        </row>
        <row r="169">
          <cell r="A169" t="str">
            <v>TGSL</v>
          </cell>
          <cell r="B169" t="str">
            <v>VAR_fout</v>
          </cell>
          <cell r="C169" t="str">
            <v>D-TGSL</v>
          </cell>
          <cell r="E169">
            <v>83.20423401108026</v>
          </cell>
          <cell r="F169">
            <v>79.173936600119092</v>
          </cell>
          <cell r="G169">
            <v>83.267497506257598</v>
          </cell>
          <cell r="H169">
            <v>61.541817846699097</v>
          </cell>
          <cell r="I169">
            <v>46.904898433325457</v>
          </cell>
          <cell r="J169">
            <v>40.171114725479725</v>
          </cell>
          <cell r="K169">
            <v>34.567134573787214</v>
          </cell>
          <cell r="L169">
            <v>29.887361057778584</v>
          </cell>
          <cell r="M169">
            <v>27.190785343657819</v>
          </cell>
          <cell r="N169">
            <v>24.719178331300604</v>
          </cell>
          <cell r="O169">
            <v>22.849219943093797</v>
          </cell>
          <cell r="P169">
            <v>21.872607515631742</v>
          </cell>
        </row>
        <row r="170">
          <cell r="A170" t="str">
            <v>RLFO</v>
          </cell>
          <cell r="B170" t="str">
            <v>VAR_fout</v>
          </cell>
          <cell r="C170" t="str">
            <v>D-RLFO</v>
          </cell>
          <cell r="E170">
            <v>60.231815661406415</v>
          </cell>
          <cell r="F170">
            <v>51.319991204996775</v>
          </cell>
          <cell r="G170">
            <v>44.755907901278867</v>
          </cell>
          <cell r="H170">
            <v>45.720306321207701</v>
          </cell>
          <cell r="I170">
            <v>36.745546094821208</v>
          </cell>
          <cell r="J170">
            <v>33.630189355320717</v>
          </cell>
          <cell r="K170">
            <v>32.477053498311868</v>
          </cell>
          <cell r="L170">
            <v>28.102660871522307</v>
          </cell>
          <cell r="M170">
            <v>26.081042927998954</v>
          </cell>
          <cell r="N170">
            <v>22.240337760265493</v>
          </cell>
          <cell r="O170">
            <v>16.597024227524294</v>
          </cell>
          <cell r="P170">
            <v>6.3152840972603421</v>
          </cell>
        </row>
        <row r="171">
          <cell r="A171" t="str">
            <v>CELC_E</v>
          </cell>
          <cell r="B171" t="str">
            <v>VAR_fout</v>
          </cell>
          <cell r="C171" t="str">
            <v>ESOL-PV_E</v>
          </cell>
          <cell r="H171">
            <v>5.3794785709127609E-5</v>
          </cell>
          <cell r="I171">
            <v>9.7004769583600105E-4</v>
          </cell>
          <cell r="J171">
            <v>2.2875012732391817E-3</v>
          </cell>
          <cell r="K171">
            <v>2.7141969720365562E-3</v>
          </cell>
          <cell r="L171">
            <v>2.7313166843160553E-3</v>
          </cell>
          <cell r="M171">
            <v>2.727116740444735E-3</v>
          </cell>
          <cell r="N171">
            <v>2.7113445219836218E-3</v>
          </cell>
          <cell r="O171">
            <v>1.8937948081353263E-3</v>
          </cell>
          <cell r="P171">
            <v>3.4389617313570148E-3</v>
          </cell>
        </row>
        <row r="172">
          <cell r="A172" t="str">
            <v>CELC_E</v>
          </cell>
          <cell r="B172" t="str">
            <v>VAR_fin</v>
          </cell>
          <cell r="C172" t="str">
            <v>SUP_ELCH2_D</v>
          </cell>
          <cell r="H172">
            <v>5.3728938897239298E-5</v>
          </cell>
          <cell r="I172">
            <v>9.7004769583600105E-4</v>
          </cell>
          <cell r="J172">
            <v>2.2875012732391817E-3</v>
          </cell>
          <cell r="K172">
            <v>2.7141969720365562E-3</v>
          </cell>
          <cell r="L172">
            <v>2.7313166843160553E-3</v>
          </cell>
          <cell r="M172">
            <v>2.727116740444735E-3</v>
          </cell>
          <cell r="N172">
            <v>2.7113445219836218E-3</v>
          </cell>
          <cell r="O172">
            <v>1.8937948081353263E-3</v>
          </cell>
          <cell r="P172">
            <v>3.4389617313570148E-3</v>
          </cell>
        </row>
        <row r="173">
          <cell r="A173" t="str">
            <v>CBIO</v>
          </cell>
          <cell r="B173" t="str">
            <v>VAR_fout</v>
          </cell>
          <cell r="C173" t="str">
            <v>D-CBIO</v>
          </cell>
          <cell r="E173">
            <v>1.2890711986112442</v>
          </cell>
          <cell r="F173">
            <v>3.4996909159546723</v>
          </cell>
          <cell r="G173">
            <v>3.4915388429445122</v>
          </cell>
          <cell r="H173">
            <v>3.4914586090935527</v>
          </cell>
          <cell r="I173">
            <v>3.4914603926869074</v>
          </cell>
          <cell r="J173">
            <v>3.4896835277066507</v>
          </cell>
          <cell r="K173">
            <v>3.4897142249838122</v>
          </cell>
          <cell r="L173">
            <v>3.4926231132841634</v>
          </cell>
          <cell r="M173">
            <v>3.4924726602457667</v>
          </cell>
          <cell r="N173">
            <v>3.4938626782601139</v>
          </cell>
          <cell r="O173">
            <v>3.4938981163866876</v>
          </cell>
          <cell r="P173">
            <v>3.5007016789111107</v>
          </cell>
        </row>
        <row r="174">
          <cell r="A174" t="str">
            <v>CBIO</v>
          </cell>
          <cell r="B174" t="str">
            <v>VAR_fin</v>
          </cell>
          <cell r="C174" t="str">
            <v>SUP_BIONGA</v>
          </cell>
          <cell r="E174">
            <v>1.2890711986112442</v>
          </cell>
          <cell r="F174">
            <v>3.4996909159546723</v>
          </cell>
          <cell r="G174">
            <v>3.4915388429445122</v>
          </cell>
          <cell r="H174">
            <v>3.4914586090935527</v>
          </cell>
          <cell r="I174">
            <v>3.4914603926869074</v>
          </cell>
          <cell r="J174">
            <v>3.4896835277066507</v>
          </cell>
          <cell r="K174">
            <v>3.4897142249838122</v>
          </cell>
          <cell r="L174">
            <v>3.4926231132841634</v>
          </cell>
          <cell r="M174">
            <v>3.4924726602457667</v>
          </cell>
          <cell r="N174">
            <v>3.4938626782601139</v>
          </cell>
          <cell r="O174">
            <v>3.4938981163866876</v>
          </cell>
          <cell r="P174">
            <v>3.5007016789111107</v>
          </cell>
        </row>
        <row r="175">
          <cell r="A175" t="str">
            <v>RSH2</v>
          </cell>
          <cell r="B175" t="str">
            <v>VAR_fout</v>
          </cell>
          <cell r="C175" t="str">
            <v>D-SNGA</v>
          </cell>
          <cell r="H175">
            <v>1.9251915208568272E-3</v>
          </cell>
          <cell r="I175">
            <v>4.7340838022139715E-3</v>
          </cell>
          <cell r="J175">
            <v>5.0926506495862951E-3</v>
          </cell>
          <cell r="K175">
            <v>4.673148537008856E-3</v>
          </cell>
          <cell r="L175">
            <v>1.653268237081526E-2</v>
          </cell>
          <cell r="M175">
            <v>1.4191874865738058E-2</v>
          </cell>
          <cell r="N175">
            <v>6.2810168776500169E-2</v>
          </cell>
          <cell r="O175">
            <v>8.0126170744839437E-2</v>
          </cell>
          <cell r="P175">
            <v>8.4878058892518218E-2</v>
          </cell>
        </row>
        <row r="176">
          <cell r="A176" t="str">
            <v>RSH2</v>
          </cell>
          <cell r="B176" t="str">
            <v>VAR_fout</v>
          </cell>
          <cell r="C176" t="str">
            <v>D-RNGA</v>
          </cell>
          <cell r="H176">
            <v>1.6708113593972582E-3</v>
          </cell>
          <cell r="I176">
            <v>4.3346681992336902E-3</v>
          </cell>
          <cell r="J176">
            <v>5.0392639417828813E-3</v>
          </cell>
          <cell r="K176">
            <v>5.6910923827916057E-3</v>
          </cell>
          <cell r="L176">
            <v>1.7514312030436616E-2</v>
          </cell>
          <cell r="M176">
            <v>1.6122680123336782E-2</v>
          </cell>
          <cell r="N176">
            <v>0.10369455410386341</v>
          </cell>
          <cell r="O176">
            <v>0.14088260328533822</v>
          </cell>
          <cell r="P176">
            <v>0.13296639170989072</v>
          </cell>
        </row>
        <row r="177">
          <cell r="A177" t="str">
            <v>LTH</v>
          </cell>
          <cell r="B177" t="str">
            <v>VAR_fout</v>
          </cell>
          <cell r="C177" t="str">
            <v>SUP_WODBIO</v>
          </cell>
          <cell r="F177">
            <v>1.1124024038080327E-5</v>
          </cell>
          <cell r="G177">
            <v>2.6166896472467969E-5</v>
          </cell>
          <cell r="H177">
            <v>5.4526658183251817E-5</v>
          </cell>
          <cell r="I177">
            <v>8.0470455313678166E-5</v>
          </cell>
          <cell r="J177">
            <v>8.5361583336919511E-5</v>
          </cell>
          <cell r="K177">
            <v>8.9076790381095885E-5</v>
          </cell>
          <cell r="L177">
            <v>1.1279560261253758E-4</v>
          </cell>
          <cell r="M177">
            <v>1.147238746691166E-4</v>
          </cell>
          <cell r="N177">
            <v>1.3517376041514778E-4</v>
          </cell>
          <cell r="O177">
            <v>1.4207142637637148E-4</v>
          </cell>
          <cell r="P177">
            <v>2.5377948486978271E-4</v>
          </cell>
        </row>
        <row r="178">
          <cell r="A178" t="str">
            <v>LTH</v>
          </cell>
          <cell r="B178" t="str">
            <v>VAR_fout</v>
          </cell>
          <cell r="C178" t="str">
            <v>CT_CWODBDS</v>
          </cell>
          <cell r="E178">
            <v>0.24041688115290827</v>
          </cell>
          <cell r="F178">
            <v>0.2485395319019934</v>
          </cell>
          <cell r="G178">
            <v>0.24587541455431933</v>
          </cell>
          <cell r="H178">
            <v>2.3361404982591649E-4</v>
          </cell>
          <cell r="I178">
            <v>1.8462391792826638E-4</v>
          </cell>
          <cell r="J178">
            <v>3.3013339701631802E-4</v>
          </cell>
          <cell r="K178">
            <v>4.9044801126944218E-4</v>
          </cell>
          <cell r="L178">
            <v>8.8895983362928966E-3</v>
          </cell>
          <cell r="M178">
            <v>0.10841310167105792</v>
          </cell>
          <cell r="N178">
            <v>0.17695949936793989</v>
          </cell>
          <cell r="O178">
            <v>0.65596613279884142</v>
          </cell>
          <cell r="P178">
            <v>0.79139904154741703</v>
          </cell>
        </row>
        <row r="179">
          <cell r="A179" t="str">
            <v>LTH</v>
          </cell>
          <cell r="B179" t="str">
            <v>VAR_fin</v>
          </cell>
          <cell r="C179" t="str">
            <v>D-CHEAT</v>
          </cell>
          <cell r="J179">
            <v>2.81552809003574E-4</v>
          </cell>
          <cell r="K179">
            <v>3.7798146631758312E-4</v>
          </cell>
          <cell r="L179">
            <v>5.7254509171684716E-4</v>
          </cell>
          <cell r="M179">
            <v>6.044381882172275E-4</v>
          </cell>
          <cell r="N179">
            <v>7.7883449617876155E-4</v>
          </cell>
          <cell r="O179">
            <v>8.1859743950142192E-4</v>
          </cell>
          <cell r="P179">
            <v>2.0208927181845386E-3</v>
          </cell>
        </row>
        <row r="180">
          <cell r="A180" t="str">
            <v>LNGA</v>
          </cell>
          <cell r="B180" t="str">
            <v>VAR_fin</v>
          </cell>
          <cell r="C180" t="str">
            <v>D-LNGA</v>
          </cell>
          <cell r="H180">
            <v>1.3366988555633041E-3</v>
          </cell>
          <cell r="I180">
            <v>2.1697654814682027E-3</v>
          </cell>
          <cell r="J180">
            <v>2.0734003341391417E-3</v>
          </cell>
          <cell r="K180">
            <v>2.193615128831193E-3</v>
          </cell>
          <cell r="L180">
            <v>4.8978355079307163E-3</v>
          </cell>
          <cell r="M180">
            <v>2.4598391309016581E-3</v>
          </cell>
          <cell r="N180">
            <v>4.8432480079334808E-3</v>
          </cell>
          <cell r="O180">
            <v>3.7103541094402211E-3</v>
          </cell>
          <cell r="P180">
            <v>8.1131881662174273E-3</v>
          </cell>
        </row>
        <row r="181">
          <cell r="A181" t="str">
            <v>IH2</v>
          </cell>
          <cell r="B181" t="str">
            <v>VAR_fout</v>
          </cell>
          <cell r="C181" t="str">
            <v>D-INGA</v>
          </cell>
          <cell r="H181">
            <v>3.9161168345222108E-3</v>
          </cell>
          <cell r="I181">
            <v>1.3907324199627766E-2</v>
          </cell>
          <cell r="J181">
            <v>2.0604316859822332E-2</v>
          </cell>
          <cell r="K181">
            <v>1.9516585294524144E-2</v>
          </cell>
          <cell r="L181">
            <v>9.0815380956120823E-2</v>
          </cell>
          <cell r="M181">
            <v>0.10973734544114196</v>
          </cell>
          <cell r="N181">
            <v>0.19676823226556459</v>
          </cell>
          <cell r="O181">
            <v>0.19099241084896396</v>
          </cell>
          <cell r="P181">
            <v>0.19003879008863844</v>
          </cell>
        </row>
        <row r="182">
          <cell r="A182" t="str">
            <v>WHEAT</v>
          </cell>
          <cell r="B182" t="str">
            <v>VAR_fin</v>
          </cell>
          <cell r="C182" t="str">
            <v>D-CHEAT</v>
          </cell>
          <cell r="J182">
            <v>1.5938156888629965E-3</v>
          </cell>
          <cell r="K182">
            <v>1.7305702300514922E-3</v>
          </cell>
          <cell r="L182">
            <v>1.7538871319583123E-3</v>
          </cell>
          <cell r="M182">
            <v>1.462327380294035E-3</v>
          </cell>
          <cell r="N182">
            <v>1.5735594544605885E-3</v>
          </cell>
          <cell r="O182">
            <v>1.5044756140932341E-3</v>
          </cell>
          <cell r="P182">
            <v>2.4955459878855672E-3</v>
          </cell>
        </row>
        <row r="183">
          <cell r="A183" t="str">
            <v>SOL</v>
          </cell>
          <cell r="B183" t="str">
            <v>VAR_fin</v>
          </cell>
          <cell r="C183" t="str">
            <v>ESOL-PV_A</v>
          </cell>
          <cell r="H183">
            <v>7.3878427359026972E-4</v>
          </cell>
          <cell r="I183">
            <v>2.7535729559271904E-3</v>
          </cell>
          <cell r="J183">
            <v>2.7305318478887414E-3</v>
          </cell>
          <cell r="K183">
            <v>2.7314351792655732E-3</v>
          </cell>
          <cell r="L183">
            <v>2.7421872552677974E-3</v>
          </cell>
          <cell r="M183">
            <v>2.8164813811091265E-3</v>
          </cell>
          <cell r="N183">
            <v>2.9849509275080384E-3</v>
          </cell>
          <cell r="O183">
            <v>4.2886416055079816E-3</v>
          </cell>
          <cell r="P183">
            <v>1.0785611664459618E-2</v>
          </cell>
        </row>
        <row r="184">
          <cell r="A184" t="str">
            <v>SOL</v>
          </cell>
          <cell r="B184" t="str">
            <v>VAR_fin</v>
          </cell>
          <cell r="C184" t="str">
            <v>ESOL-PV_E</v>
          </cell>
          <cell r="H184">
            <v>5.3794785709127609E-5</v>
          </cell>
          <cell r="I184">
            <v>9.7004769583600105E-4</v>
          </cell>
          <cell r="J184">
            <v>2.2875012732391817E-3</v>
          </cell>
          <cell r="K184">
            <v>2.7141969720365562E-3</v>
          </cell>
          <cell r="L184">
            <v>2.7313166843160553E-3</v>
          </cell>
          <cell r="M184">
            <v>2.727116740444735E-3</v>
          </cell>
          <cell r="N184">
            <v>2.7113445219836218E-3</v>
          </cell>
          <cell r="O184">
            <v>1.8937948081353263E-3</v>
          </cell>
          <cell r="P184">
            <v>3.4389617313570148E-3</v>
          </cell>
        </row>
        <row r="185">
          <cell r="A185" t="str">
            <v>TKER</v>
          </cell>
          <cell r="B185" t="str">
            <v>VAR_fout</v>
          </cell>
          <cell r="C185" t="str">
            <v>D-TBDS1</v>
          </cell>
          <cell r="E185">
            <v>1.89393969637887E-3</v>
          </cell>
          <cell r="F185">
            <v>2.7087541149992299E-5</v>
          </cell>
          <cell r="G185">
            <v>3.3095502662312498E-3</v>
          </cell>
          <cell r="H185">
            <v>0.94020817820367997</v>
          </cell>
          <cell r="I185">
            <v>1.1904868798745201</v>
          </cell>
          <cell r="J185">
            <v>1.1526044649296501</v>
          </cell>
          <cell r="K185">
            <v>1.24926465261157</v>
          </cell>
          <cell r="L185">
            <v>1.30946623422065</v>
          </cell>
          <cell r="M185">
            <v>1.3192305157206601</v>
          </cell>
          <cell r="N185">
            <v>1.34786539266829</v>
          </cell>
          <cell r="O185">
            <v>1.20359541097312</v>
          </cell>
          <cell r="P185">
            <v>1.0746133514990901</v>
          </cell>
        </row>
        <row r="186">
          <cell r="A186" t="str">
            <v>BDS1</v>
          </cell>
          <cell r="B186" t="str">
            <v>VAR_fout</v>
          </cell>
          <cell r="C186" t="str">
            <v>IMPBDS1</v>
          </cell>
          <cell r="H186">
            <v>5.4446744464919101</v>
          </cell>
          <cell r="I186">
            <v>5.7422452380583602</v>
          </cell>
          <cell r="J186">
            <v>5.9416269368779702</v>
          </cell>
          <cell r="K186">
            <v>6.0831880970467402</v>
          </cell>
          <cell r="L186">
            <v>6.2037462684377296</v>
          </cell>
          <cell r="M186">
            <v>6.2037467115572502</v>
          </cell>
          <cell r="N186">
            <v>6.20374777255629</v>
          </cell>
          <cell r="O186">
            <v>6.2037495120673896</v>
          </cell>
          <cell r="P186">
            <v>6.3102655109419299</v>
          </cell>
        </row>
        <row r="187">
          <cell r="A187" t="str">
            <v>BDS1</v>
          </cell>
          <cell r="B187" t="str">
            <v>VAR_fin</v>
          </cell>
          <cell r="C187" t="str">
            <v>D-TBDS1intl</v>
          </cell>
          <cell r="H187">
            <v>5.4446744464919101</v>
          </cell>
          <cell r="I187">
            <v>5.7422452380583602</v>
          </cell>
          <cell r="J187">
            <v>5.9416269368779702</v>
          </cell>
          <cell r="K187">
            <v>6.0831880970467402</v>
          </cell>
          <cell r="L187">
            <v>6.2037462684377296</v>
          </cell>
          <cell r="M187">
            <v>6.2037467115572502</v>
          </cell>
          <cell r="N187">
            <v>6.20374777255629</v>
          </cell>
          <cell r="O187">
            <v>6.2037495120673896</v>
          </cell>
          <cell r="P187">
            <v>6.3102655109419299</v>
          </cell>
        </row>
        <row r="188">
          <cell r="A188" t="str">
            <v>CELC</v>
          </cell>
          <cell r="B188" t="str">
            <v>VAR_fout</v>
          </cell>
          <cell r="C188" t="str">
            <v>D-CELC</v>
          </cell>
          <cell r="E188">
            <v>0.35709040151769994</v>
          </cell>
          <cell r="F188">
            <v>5.1538360675933315E-2</v>
          </cell>
          <cell r="G188">
            <v>5.257733493596619E-2</v>
          </cell>
          <cell r="H188">
            <v>1.5223497100599635E-2</v>
          </cell>
          <cell r="I188">
            <v>4.5206569411149061E-2</v>
          </cell>
          <cell r="J188">
            <v>5.7557905054630966E-2</v>
          </cell>
          <cell r="K188">
            <v>5.5040082763623953E-2</v>
          </cell>
          <cell r="L188">
            <v>0.18718962111442036</v>
          </cell>
          <cell r="M188">
            <v>0.22307010120799411</v>
          </cell>
          <cell r="N188">
            <v>0.75223306391364941</v>
          </cell>
          <cell r="O188">
            <v>1.1676558559952057</v>
          </cell>
          <cell r="P188">
            <v>1.2307401804293092</v>
          </cell>
        </row>
        <row r="189">
          <cell r="A189" t="str">
            <v>CELC</v>
          </cell>
          <cell r="B189" t="str">
            <v>VAR_fin</v>
          </cell>
          <cell r="C189" t="str">
            <v>SUP_ELCH2_SOEC</v>
          </cell>
          <cell r="J189">
            <v>1.2535367877263793E-2</v>
          </cell>
          <cell r="K189">
            <v>1.6168599902399616E-2</v>
          </cell>
          <cell r="L189">
            <v>2.0916484506563453E-2</v>
          </cell>
          <cell r="M189">
            <v>1.8581107784835241E-2</v>
          </cell>
          <cell r="N189">
            <v>2.1151759128651713E-2</v>
          </cell>
          <cell r="O189">
            <v>2.0887789134102844E-2</v>
          </cell>
          <cell r="P189">
            <v>4.0627986102053572E-2</v>
          </cell>
        </row>
        <row r="190">
          <cell r="A190" t="str">
            <v>CELC</v>
          </cell>
          <cell r="B190" t="str">
            <v>VAR_fin</v>
          </cell>
          <cell r="C190" t="str">
            <v>SUP_ELCH2</v>
          </cell>
          <cell r="E190">
            <v>5.0491986992687128E-3</v>
          </cell>
          <cell r="F190">
            <v>7.1139581419275809E-3</v>
          </cell>
          <cell r="G190">
            <v>7.0407878844139698E-3</v>
          </cell>
          <cell r="H190">
            <v>1.4984602004329993E-2</v>
          </cell>
          <cell r="I190">
            <v>4.4897151956803098E-2</v>
          </cell>
          <cell r="J190">
            <v>4.4650588249536161E-2</v>
          </cell>
          <cell r="K190">
            <v>3.845694714144849E-2</v>
          </cell>
          <cell r="L190">
            <v>0.16388758196373526</v>
          </cell>
          <cell r="M190">
            <v>0.18442433895105034</v>
          </cell>
          <cell r="N190">
            <v>0.69809710941650904</v>
          </cell>
          <cell r="O190">
            <v>1.0283638634778296</v>
          </cell>
          <cell r="P190">
            <v>1.0460602976262272</v>
          </cell>
        </row>
        <row r="191">
          <cell r="A191" t="str">
            <v>CELC</v>
          </cell>
          <cell r="B191" t="str">
            <v>VAR_fin</v>
          </cell>
          <cell r="C191" t="str">
            <v>CT_CWODBDS</v>
          </cell>
          <cell r="E191">
            <v>4.284352112853116E-2</v>
          </cell>
          <cell r="F191">
            <v>4.4291019146637356E-2</v>
          </cell>
          <cell r="G191">
            <v>4.3816259773141575E-2</v>
          </cell>
          <cell r="H191">
            <v>4.1631221699746718E-5</v>
          </cell>
          <cell r="I191">
            <v>3.2900928964139811E-5</v>
          </cell>
          <cell r="J191">
            <v>5.8831464340087485E-5</v>
          </cell>
          <cell r="K191">
            <v>8.7400350726221188E-5</v>
          </cell>
          <cell r="L191">
            <v>1.5841720112111718E-3</v>
          </cell>
          <cell r="M191">
            <v>1.931977068240651E-2</v>
          </cell>
          <cell r="N191">
            <v>3.1535090271979031E-2</v>
          </cell>
          <cell r="O191">
            <v>0.11689652879363974</v>
          </cell>
          <cell r="P191">
            <v>0.14103136766037311</v>
          </cell>
        </row>
        <row r="192">
          <cell r="A192" t="str">
            <v>CELC</v>
          </cell>
          <cell r="B192" t="str">
            <v>VAR_fin</v>
          </cell>
          <cell r="C192" t="str">
            <v>CT_CWODETH</v>
          </cell>
          <cell r="E192">
            <v>0.30919768168989981</v>
          </cell>
          <cell r="F192">
            <v>1.3338338736842615E-4</v>
          </cell>
          <cell r="G192">
            <v>1.7202872784106481E-3</v>
          </cell>
          <cell r="H192">
            <v>1.9726387456988657E-4</v>
          </cell>
          <cell r="I192">
            <v>2.7651652538182993E-4</v>
          </cell>
          <cell r="J192">
            <v>3.1311746349087363E-4</v>
          </cell>
          <cell r="K192">
            <v>3.2713536904958613E-4</v>
          </cell>
          <cell r="L192">
            <v>8.0138263291040345E-4</v>
          </cell>
          <cell r="M192">
            <v>7.4488378970225986E-4</v>
          </cell>
          <cell r="N192">
            <v>1.4491050965102189E-3</v>
          </cell>
          <cell r="O192">
            <v>1.5076745896348989E-3</v>
          </cell>
          <cell r="P192">
            <v>3.0205290406548273E-3</v>
          </cell>
        </row>
        <row r="193">
          <cell r="A193" t="str">
            <v>SBIO</v>
          </cell>
          <cell r="B193" t="str">
            <v>VAR_fout</v>
          </cell>
          <cell r="C193" t="str">
            <v>D-SBIO</v>
          </cell>
          <cell r="E193">
            <v>4.0476740927098973</v>
          </cell>
          <cell r="F193">
            <v>4.5836194273805333</v>
          </cell>
          <cell r="G193">
            <v>4.6639016604327246</v>
          </cell>
          <cell r="H193">
            <v>4.6544656646679332</v>
          </cell>
          <cell r="I193">
            <v>4.7679062737463118</v>
          </cell>
          <cell r="J193">
            <v>4.8655583997195189</v>
          </cell>
          <cell r="K193">
            <v>4.9374309326730472</v>
          </cell>
          <cell r="L193">
            <v>5.0597685658625347</v>
          </cell>
          <cell r="M193">
            <v>5.0601760253765002</v>
          </cell>
          <cell r="N193">
            <v>5.0609900190737873</v>
          </cell>
          <cell r="O193">
            <v>6.3932230992879875</v>
          </cell>
          <cell r="P193">
            <v>6.4247778417174599</v>
          </cell>
        </row>
        <row r="194">
          <cell r="A194" t="str">
            <v>INGA</v>
          </cell>
          <cell r="B194" t="str">
            <v>VAR_fout</v>
          </cell>
          <cell r="C194" t="str">
            <v>D-INGA</v>
          </cell>
          <cell r="E194">
            <v>37.477225044353538</v>
          </cell>
          <cell r="F194">
            <v>30.34827170940348</v>
          </cell>
          <cell r="G194">
            <v>34.138646644632651</v>
          </cell>
          <cell r="H194">
            <v>31.288046675455178</v>
          </cell>
          <cell r="I194">
            <v>27.876283691628448</v>
          </cell>
          <cell r="J194">
            <v>24.956606299785832</v>
          </cell>
          <cell r="K194">
            <v>23.183953315683073</v>
          </cell>
          <cell r="L194">
            <v>21.372380632527289</v>
          </cell>
          <cell r="M194">
            <v>17.775455299216208</v>
          </cell>
          <cell r="N194">
            <v>14.994185526656382</v>
          </cell>
          <cell r="O194">
            <v>14.231172355197691</v>
          </cell>
          <cell r="P194">
            <v>12.680138248904376</v>
          </cell>
        </row>
        <row r="195">
          <cell r="A195" t="str">
            <v>WSTREN</v>
          </cell>
          <cell r="B195" t="str">
            <v>VAR_fin</v>
          </cell>
          <cell r="C195" t="str">
            <v>D-CWST</v>
          </cell>
          <cell r="E195">
            <v>9.6793719252301944</v>
          </cell>
          <cell r="F195">
            <v>9.9176245135041547</v>
          </cell>
          <cell r="G195">
            <v>9.558072190167243</v>
          </cell>
          <cell r="H195">
            <v>9.8842356929572031</v>
          </cell>
          <cell r="I195">
            <v>9.863310142281783</v>
          </cell>
          <cell r="J195">
            <v>9.5868517323459308</v>
          </cell>
          <cell r="K195">
            <v>9.3105006194258202</v>
          </cell>
          <cell r="L195">
            <v>9.0342579555728015</v>
          </cell>
          <cell r="M195">
            <v>9.0341534061029751</v>
          </cell>
          <cell r="N195">
            <v>9.034306937070296</v>
          </cell>
          <cell r="O195">
            <v>9.034319638952514</v>
          </cell>
          <cell r="P195">
            <v>9.0343642012412584</v>
          </cell>
        </row>
        <row r="196">
          <cell r="A196" t="str">
            <v>SOLPVC</v>
          </cell>
          <cell r="B196" t="str">
            <v>VAR_fin</v>
          </cell>
          <cell r="C196" t="str">
            <v>ESOL-PV_A</v>
          </cell>
          <cell r="H196">
            <v>7.3878427359027005E-4</v>
          </cell>
          <cell r="I196">
            <v>2.75357295592719E-3</v>
          </cell>
          <cell r="J196">
            <v>2.7305318478887401E-3</v>
          </cell>
          <cell r="K196">
            <v>2.7314351792655702E-3</v>
          </cell>
          <cell r="L196">
            <v>2.7421872552678001E-3</v>
          </cell>
          <cell r="M196">
            <v>2.81648138110913E-3</v>
          </cell>
          <cell r="N196">
            <v>2.9849509275080401E-3</v>
          </cell>
          <cell r="O196">
            <v>4.2886416055079798E-3</v>
          </cell>
          <cell r="P196">
            <v>1.0785611664459601E-2</v>
          </cell>
        </row>
        <row r="197">
          <cell r="A197" t="str">
            <v>SOLPVC</v>
          </cell>
          <cell r="B197" t="str">
            <v>VAR_fin</v>
          </cell>
          <cell r="C197" t="str">
            <v>ESOL-PV_E</v>
          </cell>
          <cell r="H197">
            <v>5.3794785709127602E-5</v>
          </cell>
          <cell r="I197">
            <v>9.7004769583600105E-4</v>
          </cell>
          <cell r="J197">
            <v>2.2875012732391799E-3</v>
          </cell>
          <cell r="K197">
            <v>2.7141969720365601E-3</v>
          </cell>
          <cell r="L197">
            <v>2.7313166843160501E-3</v>
          </cell>
          <cell r="M197">
            <v>2.7271167404447402E-3</v>
          </cell>
          <cell r="N197">
            <v>2.71134452198362E-3</v>
          </cell>
          <cell r="O197">
            <v>1.89379480813533E-3</v>
          </cell>
          <cell r="P197">
            <v>3.43896173135701E-3</v>
          </cell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1.77344186286418E-2</v>
          </cell>
          <cell r="E4">
            <v>1.78718016641169E-2</v>
          </cell>
          <cell r="F4">
            <v>1.7810257643507601E-2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4.3923126150290518E-3</v>
          </cell>
          <cell r="E5">
            <v>3.5448896293822623E-3</v>
          </cell>
          <cell r="F5">
            <v>2.2150620964916431E-3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3.1444004660712515E-4</v>
          </cell>
          <cell r="E6">
            <v>3.1687591603044057E-4</v>
          </cell>
          <cell r="F6">
            <v>3.1578470999126847E-4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8.3563069503542664E-5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1.6807784543629829</v>
          </cell>
          <cell r="E8">
            <v>0.19802561204722299</v>
          </cell>
          <cell r="F8">
            <v>0.25326635771059758</v>
          </cell>
          <cell r="G8">
            <v>0.25049447649953072</v>
          </cell>
          <cell r="H8">
            <v>0.23152854964446962</v>
          </cell>
          <cell r="I8">
            <v>0.2250384549115069</v>
          </cell>
          <cell r="J8">
            <v>0.21497042359020682</v>
          </cell>
          <cell r="K8">
            <v>0.20370663243906439</v>
          </cell>
          <cell r="L8">
            <v>0.19772329986055812</v>
          </cell>
          <cell r="M8">
            <v>0.19708366511588021</v>
          </cell>
          <cell r="N8">
            <v>0.19811626346407479</v>
          </cell>
          <cell r="O8">
            <v>0.19632834100534641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3.0761718604775754E-3</v>
          </cell>
          <cell r="E9">
            <v>3.6375408066307961E-4</v>
          </cell>
          <cell r="F9">
            <v>4.6761151163831428E-4</v>
          </cell>
          <cell r="G9">
            <v>4.8814253760397013E-4</v>
          </cell>
          <cell r="H9">
            <v>4.7358694251911859E-4</v>
          </cell>
          <cell r="I9">
            <v>4.7034522358778907E-4</v>
          </cell>
          <cell r="J9">
            <v>4.7443369057651829E-4</v>
          </cell>
          <cell r="K9">
            <v>4.5885845092747529E-4</v>
          </cell>
          <cell r="L9">
            <v>4.5359833738203538E-4</v>
          </cell>
          <cell r="M9">
            <v>4.5213094705969013E-4</v>
          </cell>
          <cell r="N9">
            <v>4.5449983779869319E-4</v>
          </cell>
          <cell r="O9">
            <v>4.5039815299361823E-4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2.9801036424875593E-2</v>
          </cell>
          <cell r="E10">
            <v>3.5110924121848071E-3</v>
          </cell>
          <cell r="F10">
            <v>4.4905382572800953E-3</v>
          </cell>
          <cell r="G10">
            <v>4.4413914272966488E-3</v>
          </cell>
          <cell r="H10">
            <v>4.1051161284480393E-3</v>
          </cell>
          <cell r="I10">
            <v>3.99004352679977E-3</v>
          </cell>
          <cell r="J10">
            <v>3.8115323331596933E-3</v>
          </cell>
          <cell r="K10">
            <v>3.6118197240968793E-3</v>
          </cell>
          <cell r="L10">
            <v>3.5057322670311655E-3</v>
          </cell>
          <cell r="M10">
            <v>3.4943912254588698E-3</v>
          </cell>
          <cell r="N10">
            <v>3.5126997068098452E-3</v>
          </cell>
          <cell r="O10">
            <v>3.480998953995514E-3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5.9108454833700604E-7</v>
          </cell>
          <cell r="F11">
            <v>1.2551449496365101E-6</v>
          </cell>
          <cell r="G11">
            <v>7.0469657517927801E-6</v>
          </cell>
          <cell r="H11">
            <v>7.6113726911157503E-6</v>
          </cell>
          <cell r="I11">
            <v>3.294996991884E-6</v>
          </cell>
          <cell r="J11">
            <v>7.7375341586122706E-6</v>
          </cell>
          <cell r="K11">
            <v>4.2312511647956197E-6</v>
          </cell>
          <cell r="L11">
            <v>6.35669980948339E-6</v>
          </cell>
          <cell r="M11">
            <v>7.8050161181968895E-6</v>
          </cell>
          <cell r="N11">
            <v>4.14048828430436E-6</v>
          </cell>
          <cell r="O11">
            <v>6.6579932546871401E-6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5.9385310996370598E-5</v>
          </cell>
          <cell r="E12">
            <v>9.4040122712880101E-6</v>
          </cell>
          <cell r="F12">
            <v>9.4143049885248069E-6</v>
          </cell>
          <cell r="G12">
            <v>9.4334495142894312E-6</v>
          </cell>
          <cell r="H12">
            <v>9.4388941398405103E-6</v>
          </cell>
          <cell r="I12">
            <v>9.4412278548055054E-6</v>
          </cell>
          <cell r="J12">
            <v>9.4460263308708408E-6</v>
          </cell>
          <cell r="K12">
            <v>9.4530254024043307E-6</v>
          </cell>
          <cell r="L12">
            <v>9.4526925602815201E-6</v>
          </cell>
          <cell r="M12">
            <v>9.4535277832323207E-6</v>
          </cell>
          <cell r="N12">
            <v>9.4528335340685566E-6</v>
          </cell>
          <cell r="O12">
            <v>9.4522549162057897E-6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2.1590134931454537E-4</v>
          </cell>
          <cell r="E13">
            <v>8.4717287460907655E-4</v>
          </cell>
          <cell r="F13">
            <v>1.1055576433847058E-3</v>
          </cell>
          <cell r="G13">
            <v>1.2146719840273874E-3</v>
          </cell>
          <cell r="H13">
            <v>1.1492868787153917E-3</v>
          </cell>
          <cell r="I13">
            <v>1.1917963192309667E-3</v>
          </cell>
          <cell r="J13">
            <v>1.6759650181907497E-3</v>
          </cell>
          <cell r="K13">
            <v>1.57018105778767E-3</v>
          </cell>
          <cell r="L13">
            <v>3.1352317213704226E-3</v>
          </cell>
          <cell r="M13">
            <v>6.2076044633653871E-3</v>
          </cell>
          <cell r="N13">
            <v>9.1851918612249703E-3</v>
          </cell>
          <cell r="O13">
            <v>1.4133418229789176E-2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2.1590134931454537E-4</v>
          </cell>
          <cell r="E14">
            <v>8.4717287460907655E-4</v>
          </cell>
          <cell r="F14">
            <v>1.1055576433847058E-3</v>
          </cell>
          <cell r="G14">
            <v>1.2146719840273874E-3</v>
          </cell>
          <cell r="H14">
            <v>1.1492868787153917E-3</v>
          </cell>
          <cell r="I14">
            <v>1.1917963192309667E-3</v>
          </cell>
          <cell r="J14">
            <v>1.6759650181907497E-3</v>
          </cell>
          <cell r="K14">
            <v>1.57018105778767E-3</v>
          </cell>
          <cell r="L14">
            <v>3.1352317213704226E-3</v>
          </cell>
          <cell r="M14">
            <v>6.2076044633653871E-3</v>
          </cell>
          <cell r="N14">
            <v>9.1851918612249703E-3</v>
          </cell>
          <cell r="O14">
            <v>1.4133418229789176E-2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6.9453258745026301E-5</v>
          </cell>
          <cell r="F15">
            <v>6.7105000198022997E-5</v>
          </cell>
          <cell r="G15">
            <v>4.9683300101222198E-5</v>
          </cell>
          <cell r="H15">
            <v>6.7516359170391598E-5</v>
          </cell>
          <cell r="I15">
            <v>8.5107454793183402E-5</v>
          </cell>
          <cell r="J15">
            <v>1.4071805445519899E-4</v>
          </cell>
          <cell r="K15">
            <v>6.1277020931876298E-5</v>
          </cell>
          <cell r="L15">
            <v>3.3347114235697501E-4</v>
          </cell>
          <cell r="M15">
            <v>5.5770205986651396E-4</v>
          </cell>
          <cell r="N15">
            <v>5.9262747040062197E-4</v>
          </cell>
          <cell r="O15">
            <v>9.8488579195525399E-4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2.59978481411511E-5</v>
          </cell>
          <cell r="E16">
            <v>9.4389329752218295E-5</v>
          </cell>
          <cell r="F16">
            <v>1.563356362273805E-4</v>
          </cell>
          <cell r="G16">
            <v>1.7585927360151677E-4</v>
          </cell>
          <cell r="H16">
            <v>1.6429880586456836E-4</v>
          </cell>
          <cell r="I16">
            <v>1.704508842904861E-4</v>
          </cell>
          <cell r="J16">
            <v>2.4599773883305699E-4</v>
          </cell>
          <cell r="K16">
            <v>2.2831795700782131E-4</v>
          </cell>
          <cell r="L16">
            <v>4.6824406610167376E-4</v>
          </cell>
          <cell r="M16">
            <v>9.289726682369273E-4</v>
          </cell>
          <cell r="N16">
            <v>1.3830963097309196E-3</v>
          </cell>
          <cell r="O16">
            <v>2.1350962021007827E-3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1.3168229654340812E-3</v>
          </cell>
          <cell r="E17">
            <v>1.5774246660538135E-3</v>
          </cell>
          <cell r="F17">
            <v>1.6885187729740929E-3</v>
          </cell>
          <cell r="G17">
            <v>6.9366160794993663E-4</v>
          </cell>
          <cell r="H17">
            <v>3.328465236060482E-4</v>
          </cell>
          <cell r="I17">
            <v>6.371030406567735E-4</v>
          </cell>
          <cell r="J17">
            <v>8.2749304711018197E-4</v>
          </cell>
          <cell r="K17">
            <v>1.5030107979694756E-3</v>
          </cell>
          <cell r="L17">
            <v>2.3844859549363852E-3</v>
          </cell>
          <cell r="M17">
            <v>3.1103065350850108E-3</v>
          </cell>
          <cell r="N17">
            <v>5.9380699332709655E-3</v>
          </cell>
          <cell r="O17">
            <v>1.7334975326257857E-2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4.9002118166827811E-3</v>
          </cell>
          <cell r="E18">
            <v>5.8299130336948004E-3</v>
          </cell>
          <cell r="F18">
            <v>6.2161107497357253E-3</v>
          </cell>
          <cell r="G18">
            <v>2.4873387504854971E-3</v>
          </cell>
          <cell r="H18">
            <v>1.0983298445279444E-3</v>
          </cell>
          <cell r="I18">
            <v>2.0375171675573031E-3</v>
          </cell>
          <cell r="J18">
            <v>2.5426831796171679E-3</v>
          </cell>
          <cell r="K18">
            <v>4.4688099957264247E-3</v>
          </cell>
          <cell r="L18">
            <v>7.0252953320026467E-3</v>
          </cell>
          <cell r="M18">
            <v>9.1637453082054291E-3</v>
          </cell>
          <cell r="N18">
            <v>1.7495047474258122E-2</v>
          </cell>
          <cell r="O18">
            <v>5.1073197134092231E-2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2.3442611935395899E-6</v>
          </cell>
          <cell r="F19">
            <v>3.4834515863349699E-6</v>
          </cell>
          <cell r="G19">
            <v>4.0812834490758202E-6</v>
          </cell>
          <cell r="H19">
            <v>5.9662105222207897E-6</v>
          </cell>
          <cell r="I19">
            <v>8.4859693951969705E-6</v>
          </cell>
          <cell r="J19">
            <v>1.2717042882506399E-5</v>
          </cell>
          <cell r="K19">
            <v>2.2386640828266302E-5</v>
          </cell>
          <cell r="L19">
            <v>3.1388908480653802E-5</v>
          </cell>
          <cell r="M19">
            <v>5.4613599238304397E-5</v>
          </cell>
          <cell r="N19">
            <v>8.1906110636373501E-5</v>
          </cell>
          <cell r="O19">
            <v>3.0049726091194498E-4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3.2138579679582997E-5</v>
          </cell>
          <cell r="E20">
            <v>3.0976874654744393E-5</v>
          </cell>
          <cell r="F20">
            <v>3.3316452721720658E-5</v>
          </cell>
          <cell r="G20">
            <v>1.3916923224949716E-5</v>
          </cell>
          <cell r="H20">
            <v>7.02462818795359E-6</v>
          </cell>
          <cell r="I20">
            <v>1.3317127103125799E-5</v>
          </cell>
          <cell r="J20">
            <v>1.71171113260986E-5</v>
          </cell>
          <cell r="K20">
            <v>3.0968900439815103E-5</v>
          </cell>
          <cell r="L20">
            <v>4.7769140950824698E-5</v>
          </cell>
          <cell r="M20">
            <v>6.2750207197192801E-5</v>
          </cell>
          <cell r="N20">
            <v>1.19206451237162E-4</v>
          </cell>
          <cell r="O20">
            <v>3.5576538168413847E-4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5.1950071164144219E-2</v>
          </cell>
          <cell r="E21">
            <v>9.8924635710586642E-2</v>
          </cell>
          <cell r="F21">
            <v>9.6735476180078508E-2</v>
          </cell>
          <cell r="G21">
            <v>7.9672839447334456E-2</v>
          </cell>
          <cell r="H21">
            <v>1.3077562479824299E-2</v>
          </cell>
          <cell r="I21">
            <v>4.6815197398083052E-3</v>
          </cell>
          <cell r="J21">
            <v>5.298963045358142E-3</v>
          </cell>
          <cell r="K21">
            <v>4.2778722611138834E-3</v>
          </cell>
          <cell r="L21">
            <v>7.9036612862013588E-3</v>
          </cell>
          <cell r="M21">
            <v>0.1398058058180886</v>
          </cell>
          <cell r="N21">
            <v>0.32243567426503594</v>
          </cell>
          <cell r="O21">
            <v>0.38862425178644983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5.1950071164144219E-2</v>
          </cell>
          <cell r="E22">
            <v>9.8924635710586642E-2</v>
          </cell>
          <cell r="F22">
            <v>9.6735476180078508E-2</v>
          </cell>
          <cell r="G22">
            <v>7.9672839447334456E-2</v>
          </cell>
          <cell r="H22">
            <v>1.3077562479824299E-2</v>
          </cell>
          <cell r="I22">
            <v>4.6815197398083052E-3</v>
          </cell>
          <cell r="J22">
            <v>5.298963045358142E-3</v>
          </cell>
          <cell r="K22">
            <v>4.2778722611138834E-3</v>
          </cell>
          <cell r="L22">
            <v>7.9036612862013588E-3</v>
          </cell>
          <cell r="M22">
            <v>0.1398058058180886</v>
          </cell>
          <cell r="N22">
            <v>0.32243567426503594</v>
          </cell>
          <cell r="O22">
            <v>0.38862425178644983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3.85568804238597E-5</v>
          </cell>
          <cell r="F23">
            <v>1.5908385491982099E-4</v>
          </cell>
          <cell r="G23">
            <v>1.08380328441466E-4</v>
          </cell>
          <cell r="H23">
            <v>1.81718945369761E-4</v>
          </cell>
          <cell r="I23">
            <v>1.7318472790098699E-4</v>
          </cell>
          <cell r="J23">
            <v>2.77606692190089E-4</v>
          </cell>
          <cell r="K23">
            <v>8.7057753651469997E-5</v>
          </cell>
          <cell r="L23">
            <v>5.7826994187478397E-4</v>
          </cell>
          <cell r="M23">
            <v>1.4080037915232799E-2</v>
          </cell>
          <cell r="N23">
            <v>1.94958715936836E-2</v>
          </cell>
          <cell r="O23">
            <v>7.3946649514694002E-3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4.8861897829949397E-3</v>
          </cell>
          <cell r="E24">
            <v>7.5072336082301697E-3</v>
          </cell>
          <cell r="F24">
            <v>7.3872143321745184E-3</v>
          </cell>
          <cell r="G24">
            <v>6.114860676699153E-3</v>
          </cell>
          <cell r="H24">
            <v>1.2799802475986952E-3</v>
          </cell>
          <cell r="I24">
            <v>3.9105998242302642E-4</v>
          </cell>
          <cell r="J24">
            <v>5.1968044131075531E-4</v>
          </cell>
          <cell r="K24">
            <v>4.2022264165061382E-4</v>
          </cell>
          <cell r="L24">
            <v>8.1527643163427962E-4</v>
          </cell>
          <cell r="M24">
            <v>1.4711999198233584E-2</v>
          </cell>
          <cell r="N24">
            <v>3.3978046149496177E-2</v>
          </cell>
          <cell r="O24">
            <v>4.0970511268538366E-2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10.903993295949657</v>
          </cell>
          <cell r="E25">
            <v>12.181866171148696</v>
          </cell>
          <cell r="F25">
            <v>15.541452471906682</v>
          </cell>
          <cell r="G25">
            <v>28.457617737035047</v>
          </cell>
          <cell r="H25">
            <v>39.808137458250442</v>
          </cell>
          <cell r="I25">
            <v>44.519102907844399</v>
          </cell>
          <cell r="J25">
            <v>45.346444781879114</v>
          </cell>
          <cell r="K25">
            <v>46.31511782987856</v>
          </cell>
          <cell r="L25">
            <v>48.186855276442188</v>
          </cell>
          <cell r="M25">
            <v>52.022194605393196</v>
          </cell>
          <cell r="N25">
            <v>54.642827947804406</v>
          </cell>
          <cell r="O25">
            <v>56.147379823101737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0.16816386537651501</v>
          </cell>
          <cell r="I26">
            <v>0.333740126740868</v>
          </cell>
          <cell r="J26">
            <v>0.62255037521575696</v>
          </cell>
          <cell r="K26">
            <v>0.71963954964985799</v>
          </cell>
          <cell r="L26">
            <v>0.79639972773222001</v>
          </cell>
          <cell r="M26">
            <v>0.92301927294172603</v>
          </cell>
          <cell r="N26">
            <v>0.942275350912544</v>
          </cell>
          <cell r="O26">
            <v>0.95464125350544105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6.0072308241472068E-3</v>
          </cell>
          <cell r="E27">
            <v>2.3862081069715583E-3</v>
          </cell>
          <cell r="F27">
            <v>2.7611059864440465E-3</v>
          </cell>
          <cell r="G27">
            <v>1.9027244418155741E-2</v>
          </cell>
          <cell r="H27">
            <v>3.218345565238722E-2</v>
          </cell>
          <cell r="I27">
            <v>3.5531375726860923E-2</v>
          </cell>
          <cell r="J27">
            <v>4.7373149890098817E-2</v>
          </cell>
          <cell r="K27">
            <v>7.4885551409965542E-2</v>
          </cell>
          <cell r="L27">
            <v>0.11321167367863171</v>
          </cell>
          <cell r="M27">
            <v>0.12611053912044093</v>
          </cell>
          <cell r="N27">
            <v>0.18247591803141616</v>
          </cell>
          <cell r="O27">
            <v>0.25133535605788959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1.6291044739879204</v>
          </cell>
          <cell r="E28">
            <v>6.6128318841241027E-2</v>
          </cell>
          <cell r="F28">
            <v>0.18348987900841396</v>
          </cell>
          <cell r="G28">
            <v>2.9318120684575906</v>
          </cell>
          <cell r="H28">
            <v>7.012476582135581</v>
          </cell>
          <cell r="I28">
            <v>9.2248053608855969</v>
          </cell>
          <cell r="J28">
            <v>8.8458802512794907</v>
          </cell>
          <cell r="K28">
            <v>9.5551965219095383</v>
          </cell>
          <cell r="L28">
            <v>10.934018663428878</v>
          </cell>
          <cell r="M28">
            <v>12.428446059678461</v>
          </cell>
          <cell r="N28">
            <v>13.28789429349303</v>
          </cell>
          <cell r="O28">
            <v>13.451019191846765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1.4037705726953071</v>
          </cell>
          <cell r="E29">
            <v>7.7805984954577856E-2</v>
          </cell>
          <cell r="F29">
            <v>0.16766114682160566</v>
          </cell>
          <cell r="G29">
            <v>2.8302914706035431</v>
          </cell>
          <cell r="H29">
            <v>8.5580216793018202</v>
          </cell>
          <cell r="I29">
            <v>11.916310945271851</v>
          </cell>
          <cell r="J29">
            <v>11.711598249569617</v>
          </cell>
          <cell r="K29">
            <v>12.713541416221659</v>
          </cell>
          <cell r="L29">
            <v>14.713229910305287</v>
          </cell>
          <cell r="M29">
            <v>15.96854835862716</v>
          </cell>
          <cell r="N29">
            <v>17.007770410370693</v>
          </cell>
          <cell r="O29">
            <v>18.098317502422759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7.8651110184422794</v>
          </cell>
          <cell r="E30">
            <v>12.035557762258094</v>
          </cell>
          <cell r="F30">
            <v>15.187547059523876</v>
          </cell>
          <cell r="G30">
            <v>22.676492086002074</v>
          </cell>
          <cell r="H30">
            <v>24.373620978335449</v>
          </cell>
          <cell r="I30">
            <v>23.676183311757963</v>
          </cell>
          <cell r="J30">
            <v>25.36413094532762</v>
          </cell>
          <cell r="K30">
            <v>24.691135693876326</v>
          </cell>
          <cell r="L30">
            <v>23.222797718256263</v>
          </cell>
          <cell r="M30">
            <v>24.422112067483383</v>
          </cell>
          <cell r="N30">
            <v>25.106965641923978</v>
          </cell>
          <cell r="O30">
            <v>25.301351824545243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4.9515496567292865E-2</v>
          </cell>
          <cell r="E31">
            <v>0.1612837008010978</v>
          </cell>
          <cell r="F31">
            <v>0.5729568370504009</v>
          </cell>
          <cell r="G31">
            <v>0.71775001949383699</v>
          </cell>
          <cell r="H31">
            <v>0.91757004701572042</v>
          </cell>
          <cell r="I31">
            <v>0.55437426529240952</v>
          </cell>
          <cell r="J31">
            <v>0.52474165381053006</v>
          </cell>
          <cell r="K31">
            <v>0.21578912502606123</v>
          </cell>
          <cell r="L31">
            <v>0.49229984001491423</v>
          </cell>
          <cell r="M31">
            <v>0.44699244242291836</v>
          </cell>
          <cell r="N31">
            <v>0.34363782661321279</v>
          </cell>
          <cell r="O31">
            <v>9.5830052677458366E-2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4.9515496567292865E-2</v>
          </cell>
          <cell r="E32">
            <v>0.1612837008010978</v>
          </cell>
          <cell r="F32">
            <v>0.5729568370504009</v>
          </cell>
          <cell r="G32">
            <v>0.71775001949383699</v>
          </cell>
          <cell r="H32">
            <v>0.91757004701572042</v>
          </cell>
          <cell r="I32">
            <v>0.55437426529240952</v>
          </cell>
          <cell r="J32">
            <v>0.52474165381053006</v>
          </cell>
          <cell r="K32">
            <v>0.21578912502606123</v>
          </cell>
          <cell r="L32">
            <v>0.49229984001491423</v>
          </cell>
          <cell r="M32">
            <v>0.44699244242291836</v>
          </cell>
          <cell r="N32">
            <v>0.34363782661321279</v>
          </cell>
          <cell r="O32">
            <v>9.5830052677458366E-2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5.0195897945932901E-4</v>
          </cell>
          <cell r="F33">
            <v>2.92986143583348E-2</v>
          </cell>
          <cell r="G33">
            <v>1.6508541840210798E-2</v>
          </cell>
          <cell r="H33">
            <v>3.0752432128547998E-2</v>
          </cell>
          <cell r="I33">
            <v>9.9855864890333198E-4</v>
          </cell>
          <cell r="J33">
            <v>1.6954120234784799E-2</v>
          </cell>
          <cell r="K33">
            <v>9.6261947286229105E-5</v>
          </cell>
          <cell r="L33">
            <v>3.8450604321717902E-2</v>
          </cell>
          <cell r="M33">
            <v>4.8458763570953297E-3</v>
          </cell>
          <cell r="N33">
            <v>2.1201152047551301E-3</v>
          </cell>
          <cell r="O33">
            <v>2.4187169291834802E-3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4.0689049595062903E-3</v>
          </cell>
          <cell r="E34">
            <v>1.1098470971589952E-2</v>
          </cell>
          <cell r="F34">
            <v>3.9429530542731753E-2</v>
          </cell>
          <cell r="G34">
            <v>4.9372333368819764E-2</v>
          </cell>
          <cell r="H34">
            <v>6.3123519364141401E-2</v>
          </cell>
          <cell r="I34">
            <v>3.8137265645290852E-2</v>
          </cell>
          <cell r="J34">
            <v>3.6104579224370929E-2</v>
          </cell>
          <cell r="K34">
            <v>1.4870773189780636E-2</v>
          </cell>
          <cell r="L34">
            <v>4.7705203757247211E-2</v>
          </cell>
          <cell r="M34">
            <v>4.3355934190212102E-2</v>
          </cell>
          <cell r="N34">
            <v>3.3235220171581252E-2</v>
          </cell>
          <cell r="O34">
            <v>9.3846606564857386E-3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1.3418912917285971E-5</v>
          </cell>
          <cell r="E35">
            <v>7.6439220029205347E-4</v>
          </cell>
          <cell r="F35">
            <v>1.0822676625589676E-3</v>
          </cell>
          <cell r="G35">
            <v>1.3729444867217845E-3</v>
          </cell>
          <cell r="H35">
            <v>1.8726453474670612E-3</v>
          </cell>
          <cell r="I35">
            <v>3.2788598444428631E-3</v>
          </cell>
          <cell r="J35">
            <v>3.6658401672463696E-3</v>
          </cell>
          <cell r="K35">
            <v>6.7223735805512904E-3</v>
          </cell>
          <cell r="L35">
            <v>5.0971652706405376E-3</v>
          </cell>
          <cell r="M35">
            <v>1.6498117542633696E-3</v>
          </cell>
          <cell r="N35">
            <v>7.5092686514760911E-4</v>
          </cell>
          <cell r="O35">
            <v>5.0327633283207981E-4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1.3418912917285971E-5</v>
          </cell>
          <cell r="E36">
            <v>7.6439220029205347E-4</v>
          </cell>
          <cell r="F36">
            <v>1.0822676625589676E-3</v>
          </cell>
          <cell r="G36">
            <v>1.3729444867217845E-3</v>
          </cell>
          <cell r="H36">
            <v>1.8726453474670612E-3</v>
          </cell>
          <cell r="I36">
            <v>3.2788598444428631E-3</v>
          </cell>
          <cell r="J36">
            <v>3.6658401672463696E-3</v>
          </cell>
          <cell r="K36">
            <v>6.7223735805512904E-3</v>
          </cell>
          <cell r="L36">
            <v>5.0971652706405376E-3</v>
          </cell>
          <cell r="M36">
            <v>1.6498117542633696E-3</v>
          </cell>
          <cell r="N36">
            <v>7.5092686514760911E-4</v>
          </cell>
          <cell r="O36">
            <v>5.0327633283207981E-4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8.3428036809797399E-5</v>
          </cell>
          <cell r="F37">
            <v>7.8072980514186995E-5</v>
          </cell>
          <cell r="G37">
            <v>7.4897305689471604E-5</v>
          </cell>
          <cell r="H37">
            <v>1.494836506953E-4</v>
          </cell>
          <cell r="I37">
            <v>3.2657667114147299E-4</v>
          </cell>
          <cell r="J37">
            <v>1.9816943561927201E-4</v>
          </cell>
          <cell r="K37">
            <v>6.6080392565523297E-4</v>
          </cell>
          <cell r="L37">
            <v>6.2432051359068502E-5</v>
          </cell>
          <cell r="M37">
            <v>1.99988208094359E-5</v>
          </cell>
          <cell r="N37">
            <v>2.02013719710014E-5</v>
          </cell>
          <cell r="O37">
            <v>2.86965471902147E-5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8.3837346764957898E-5</v>
          </cell>
          <cell r="F38">
            <v>1.5614221867617974E-4</v>
          </cell>
          <cell r="G38">
            <v>2.023216192100042E-4</v>
          </cell>
          <cell r="H38">
            <v>2.7379256241797208E-4</v>
          </cell>
          <cell r="I38">
            <v>4.8849348971882875E-4</v>
          </cell>
          <cell r="J38">
            <v>5.4827626229140116E-4</v>
          </cell>
          <cell r="K38">
            <v>1.0102366336992845E-3</v>
          </cell>
          <cell r="L38">
            <v>7.6559049207141239E-4</v>
          </cell>
          <cell r="M38">
            <v>2.3812137204737792E-4</v>
          </cell>
          <cell r="N38">
            <v>1.0350968727424221E-4</v>
          </cell>
          <cell r="O38">
            <v>6.8805860940525661E-5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8.7614714627402585E-2</v>
          </cell>
          <cell r="E39">
            <v>0.15981646224412846</v>
          </cell>
          <cell r="F39">
            <v>0.15504287979837475</v>
          </cell>
          <cell r="G39">
            <v>0.1263015851518807</v>
          </cell>
          <cell r="H39">
            <v>3.099047987578368E-2</v>
          </cell>
          <cell r="I39">
            <v>1.1072067079114243E-2</v>
          </cell>
          <cell r="J39">
            <v>2.0879144981325946E-2</v>
          </cell>
          <cell r="K39">
            <v>1.5233040348897249E-2</v>
          </cell>
          <cell r="L39">
            <v>0.28568468676024972</v>
          </cell>
          <cell r="M39">
            <v>0.27987818386181973</v>
          </cell>
          <cell r="N39">
            <v>0.19157734601084486</v>
          </cell>
          <cell r="O39">
            <v>1.0038929626132191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8.7614714627402585E-2</v>
          </cell>
          <cell r="E40">
            <v>0.15981646224412846</v>
          </cell>
          <cell r="F40">
            <v>0.15504287979837475</v>
          </cell>
          <cell r="G40">
            <v>0.1263015851518807</v>
          </cell>
          <cell r="H40">
            <v>3.099047987578368E-2</v>
          </cell>
          <cell r="I40">
            <v>1.1072067079114243E-2</v>
          </cell>
          <cell r="J40">
            <v>2.0879144981325946E-2</v>
          </cell>
          <cell r="K40">
            <v>1.5233040348897249E-2</v>
          </cell>
          <cell r="L40">
            <v>0.28568468676024972</v>
          </cell>
          <cell r="M40">
            <v>0.27987818386181973</v>
          </cell>
          <cell r="N40">
            <v>0.19157734601084486</v>
          </cell>
          <cell r="O40">
            <v>1.0038929626132191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1.3888888619111801E-4</v>
          </cell>
          <cell r="F41">
            <v>2.1620405181372999E-4</v>
          </cell>
          <cell r="G41">
            <v>1.8221164267057601E-4</v>
          </cell>
          <cell r="H41">
            <v>4.3168316370786701E-4</v>
          </cell>
          <cell r="I41">
            <v>4.2289318990139E-4</v>
          </cell>
          <cell r="J41">
            <v>1.11525351487334E-3</v>
          </cell>
          <cell r="K41">
            <v>1.00209958140125E-4</v>
          </cell>
          <cell r="L41">
            <v>3.1126509252471901E-2</v>
          </cell>
          <cell r="M41">
            <v>1.5404435335311201E-4</v>
          </cell>
          <cell r="N41">
            <v>9.2817452135416606E-5</v>
          </cell>
          <cell r="O41">
            <v>0.11265492094552799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7.2629074093576197E-3</v>
          </cell>
          <cell r="E42">
            <v>1.2595606982688513E-2</v>
          </cell>
          <cell r="F42">
            <v>1.2284681770941559E-2</v>
          </cell>
          <cell r="G42">
            <v>1.0004639330855188E-2</v>
          </cell>
          <cell r="H42">
            <v>2.4952044368411722E-3</v>
          </cell>
          <cell r="I42">
            <v>8.8998542592798032E-4</v>
          </cell>
          <cell r="J42">
            <v>1.6812331047652679E-3</v>
          </cell>
          <cell r="K42">
            <v>1.2813101913828307E-3</v>
          </cell>
          <cell r="L42">
            <v>3.1842556742302006E-2</v>
          </cell>
          <cell r="M42">
            <v>3.1342445908623173E-2</v>
          </cell>
          <cell r="N42">
            <v>2.1514156642058916E-2</v>
          </cell>
          <cell r="O42">
            <v>0.11290173572752611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3.6693525807166872E-6</v>
          </cell>
          <cell r="E43">
            <v>7.3306418576005237E-4</v>
          </cell>
          <cell r="F43">
            <v>3.6878892846132416E-3</v>
          </cell>
          <cell r="G43">
            <v>5.0062815170200895E-3</v>
          </cell>
          <cell r="H43">
            <v>1.3800831788394564E-2</v>
          </cell>
          <cell r="I43">
            <v>1.8899804451742479E-2</v>
          </cell>
          <cell r="J43">
            <v>1.8677955218957626E-2</v>
          </cell>
          <cell r="K43">
            <v>2.1205677812438942E-2</v>
          </cell>
          <cell r="L43">
            <v>1.4174118946866982E-2</v>
          </cell>
          <cell r="M43">
            <v>8.2135769435870525E-3</v>
          </cell>
          <cell r="N43">
            <v>2.0410812780457953E-3</v>
          </cell>
          <cell r="O43">
            <v>8.8022546395177803E-4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3.6693525807166872E-6</v>
          </cell>
          <cell r="E44">
            <v>7.3306418576005237E-4</v>
          </cell>
          <cell r="F44">
            <v>3.6878892846132416E-3</v>
          </cell>
          <cell r="G44">
            <v>5.0062815170200895E-3</v>
          </cell>
          <cell r="H44">
            <v>1.3800831788394564E-2</v>
          </cell>
          <cell r="I44">
            <v>1.8899804451742479E-2</v>
          </cell>
          <cell r="J44">
            <v>1.8677955218957626E-2</v>
          </cell>
          <cell r="K44">
            <v>2.1205677812438942E-2</v>
          </cell>
          <cell r="L44">
            <v>1.4174118946866982E-2</v>
          </cell>
          <cell r="M44">
            <v>8.2135769435870525E-3</v>
          </cell>
          <cell r="N44">
            <v>2.0410812780457953E-3</v>
          </cell>
          <cell r="O44">
            <v>8.8022546395177803E-4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5.6511950351467499E-5</v>
          </cell>
          <cell r="F45">
            <v>2.4361540678155701E-4</v>
          </cell>
          <cell r="G45">
            <v>2.02274331864847E-4</v>
          </cell>
          <cell r="H45">
            <v>1.06464747381191E-3</v>
          </cell>
          <cell r="I45">
            <v>9.4347260511682199E-4</v>
          </cell>
          <cell r="J45">
            <v>5.3077556452591499E-4</v>
          </cell>
          <cell r="K45">
            <v>1.21498766001473E-3</v>
          </cell>
          <cell r="L45">
            <v>6.7184159404339405E-5</v>
          </cell>
          <cell r="M45">
            <v>2.2628468857805801E-5</v>
          </cell>
          <cell r="N45">
            <v>2.4146122676200499E-5</v>
          </cell>
          <cell r="O45">
            <v>3.6392223091790199E-5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5.6009911809296163E-5</v>
          </cell>
          <cell r="F46">
            <v>2.9317303034403906E-4</v>
          </cell>
          <cell r="G46">
            <v>4.4547873415622406E-4</v>
          </cell>
          <cell r="H46">
            <v>1.3633801256349451E-3</v>
          </cell>
          <cell r="I46">
            <v>1.9576208944464394E-3</v>
          </cell>
          <cell r="J46">
            <v>1.9355603548270037E-3</v>
          </cell>
          <cell r="K46">
            <v>2.1989087203864092E-3</v>
          </cell>
          <cell r="L46">
            <v>1.4742632744934982E-3</v>
          </cell>
          <cell r="M46">
            <v>8.4019739591670696E-4</v>
          </cell>
          <cell r="N46">
            <v>1.9381327680839701E-4</v>
          </cell>
          <cell r="O46">
            <v>8.3114850173176072E-5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0.24502310224411908</v>
          </cell>
          <cell r="J47">
            <v>0.25420877912733142</v>
          </cell>
          <cell r="K47">
            <v>0.26339264043419175</v>
          </cell>
          <cell r="L47">
            <v>0.27582848901239992</v>
          </cell>
          <cell r="M47">
            <v>0.28823083003175648</v>
          </cell>
          <cell r="N47">
            <v>0.30060727287561329</v>
          </cell>
          <cell r="O47">
            <v>0.31293883790491417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9.7092215380823781</v>
          </cell>
          <cell r="J48">
            <v>10.080504563503332</v>
          </cell>
          <cell r="K48">
            <v>10.452253606370407</v>
          </cell>
          <cell r="L48">
            <v>10.945747437236674</v>
          </cell>
          <cell r="M48">
            <v>11.437911582116763</v>
          </cell>
          <cell r="N48">
            <v>11.929048005425688</v>
          </cell>
          <cell r="O48">
            <v>12.418403535015383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4.4020497778867498E-5</v>
          </cell>
          <cell r="E49">
            <v>5.4053630990883098E-5</v>
          </cell>
          <cell r="F49">
            <v>8.1080980381435203E-5</v>
          </cell>
          <cell r="G49">
            <v>1.3513528389966399E-4</v>
          </cell>
          <cell r="H49">
            <v>1.3344315110052799E-4</v>
          </cell>
          <cell r="I49">
            <v>1.33439988154229E-4</v>
          </cell>
          <cell r="J49">
            <v>9.8631081376267905E-5</v>
          </cell>
          <cell r="K49">
            <v>1.49484845071467E-3</v>
          </cell>
          <cell r="L49">
            <v>9.7794246897770008E-4</v>
          </cell>
          <cell r="M49">
            <v>2.56722068751758E-4</v>
          </cell>
          <cell r="N49">
            <v>2.6357245216205498E-4</v>
          </cell>
          <cell r="O49">
            <v>2.6873437706320902E-4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2.0938229956440476E-3</v>
          </cell>
          <cell r="E50">
            <v>2.1478766266349305E-3</v>
          </cell>
          <cell r="F50">
            <v>2.2289576070163662E-3</v>
          </cell>
          <cell r="G50">
            <v>2.3640928909160301E-3</v>
          </cell>
          <cell r="H50">
            <v>2.4975360420165581E-3</v>
          </cell>
          <cell r="I50">
            <v>2.630976030170787E-3</v>
          </cell>
          <cell r="J50">
            <v>2.7296071115470548E-3</v>
          </cell>
          <cell r="K50">
            <v>2.8283018732569668E-3</v>
          </cell>
          <cell r="L50">
            <v>2.96179617173378E-3</v>
          </cell>
          <cell r="M50">
            <v>3.0950272090751602E-3</v>
          </cell>
          <cell r="N50">
            <v>3.22790219159561E-3</v>
          </cell>
          <cell r="O50">
            <v>3.36045089904566E-3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5.395215618751812E-5</v>
          </cell>
          <cell r="E51">
            <v>0.4615529068926128</v>
          </cell>
          <cell r="F51">
            <v>1.5972715464132363</v>
          </cell>
          <cell r="G51">
            <v>5.6724575725574642</v>
          </cell>
          <cell r="H51">
            <v>9.0012612638340421</v>
          </cell>
          <cell r="I51">
            <v>6.3276958338974501</v>
          </cell>
          <cell r="J51">
            <v>4.595605864902037</v>
          </cell>
          <cell r="K51">
            <v>4.4857063316789425</v>
          </cell>
          <cell r="L51">
            <v>2.5387695092265421</v>
          </cell>
          <cell r="M51">
            <v>1.3412249587203258</v>
          </cell>
          <cell r="N51">
            <v>0.18440917029613604</v>
          </cell>
          <cell r="O51">
            <v>8.8240155984472396E-4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5.395215618751812E-5</v>
          </cell>
          <cell r="E52">
            <v>0.4615529068926128</v>
          </cell>
          <cell r="F52">
            <v>1.5972715464132363</v>
          </cell>
          <cell r="G52">
            <v>5.6724575725574642</v>
          </cell>
          <cell r="H52">
            <v>9.0012612638340421</v>
          </cell>
          <cell r="I52">
            <v>6.3276958338974501</v>
          </cell>
          <cell r="J52">
            <v>4.595605864902037</v>
          </cell>
          <cell r="K52">
            <v>4.4857063316789425</v>
          </cell>
          <cell r="L52">
            <v>2.5387695092265421</v>
          </cell>
          <cell r="M52">
            <v>1.3412249587203258</v>
          </cell>
          <cell r="N52">
            <v>0.18440917029613604</v>
          </cell>
          <cell r="O52">
            <v>8.8240155984472396E-4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3.2160872129353001E-2</v>
          </cell>
          <cell r="F53">
            <v>8.0993861207766096E-2</v>
          </cell>
          <cell r="G53">
            <v>0.311931569660863</v>
          </cell>
          <cell r="H53">
            <v>0.32646809710324998</v>
          </cell>
          <cell r="I53">
            <v>1.33615104764517E-3</v>
          </cell>
          <cell r="J53">
            <v>0.117754641196135</v>
          </cell>
          <cell r="K53">
            <v>0.211987265026433</v>
          </cell>
          <cell r="L53">
            <v>7.1607703147272999E-5</v>
          </cell>
          <cell r="M53">
            <v>2.1234056512098698E-5</v>
          </cell>
          <cell r="N53">
            <v>2.0851508545219401E-5</v>
          </cell>
          <cell r="O53">
            <v>3.3425197171538597E-5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3.1736734980043771E-2</v>
          </cell>
          <cell r="F54">
            <v>0.10983586984233717</v>
          </cell>
          <cell r="G54">
            <v>0.39003233658340747</v>
          </cell>
          <cell r="H54">
            <v>0.61892894537380339</v>
          </cell>
          <cell r="I54">
            <v>0.43518780671986967</v>
          </cell>
          <cell r="J54">
            <v>0.31603822643168716</v>
          </cell>
          <cell r="K54">
            <v>0.30849074185804459</v>
          </cell>
          <cell r="L54">
            <v>0.24725120168388945</v>
          </cell>
          <cell r="M54">
            <v>0.1311198769068935</v>
          </cell>
          <cell r="N54">
            <v>1.7787148868166024E-2</v>
          </cell>
          <cell r="O54">
            <v>7.5480313820444893E-5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2.9317735057377775E-3</v>
          </cell>
          <cell r="E55">
            <v>1.1638659860226934E-2</v>
          </cell>
          <cell r="F55">
            <v>1.4303990325536826E-2</v>
          </cell>
          <cell r="G55">
            <v>1.5430122323317379E-2</v>
          </cell>
          <cell r="H55">
            <v>1.8416302337957042</v>
          </cell>
          <cell r="I55">
            <v>4.1674689836842864</v>
          </cell>
          <cell r="J55">
            <v>4.7566720419112771</v>
          </cell>
          <cell r="K55">
            <v>3.8685751264159274</v>
          </cell>
          <cell r="L55">
            <v>3.8896453876923855</v>
          </cell>
          <cell r="M55">
            <v>4.9982308347533433</v>
          </cell>
          <cell r="N55">
            <v>6.393145966039544</v>
          </cell>
          <cell r="O55">
            <v>6.2463449825267956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2.9317735057377775E-3</v>
          </cell>
          <cell r="E56">
            <v>1.1638659860226934E-2</v>
          </cell>
          <cell r="F56">
            <v>1.4303990325536826E-2</v>
          </cell>
          <cell r="G56">
            <v>1.5430122323317379E-2</v>
          </cell>
          <cell r="H56">
            <v>1.8416302337957042</v>
          </cell>
          <cell r="I56">
            <v>4.1674689836842864</v>
          </cell>
          <cell r="J56">
            <v>4.7566720419112771</v>
          </cell>
          <cell r="K56">
            <v>3.8685751264159274</v>
          </cell>
          <cell r="L56">
            <v>3.8896453876923855</v>
          </cell>
          <cell r="M56">
            <v>4.9982308347533433</v>
          </cell>
          <cell r="N56">
            <v>6.393145966039544</v>
          </cell>
          <cell r="O56">
            <v>6.2463449825267956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2.4589929982598202E-4</v>
          </cell>
          <cell r="F57">
            <v>2.87579610274036E-4</v>
          </cell>
          <cell r="G57">
            <v>3.4726236606630301E-4</v>
          </cell>
          <cell r="H57">
            <v>0.14758721618067699</v>
          </cell>
          <cell r="I57">
            <v>0.24242654138679501</v>
          </cell>
          <cell r="J57">
            <v>0.15993561003941401</v>
          </cell>
          <cell r="K57">
            <v>0.134967756342638</v>
          </cell>
          <cell r="L57">
            <v>0.21575895664132999</v>
          </cell>
          <cell r="M57">
            <v>0.262727324303768</v>
          </cell>
          <cell r="N57">
            <v>0.29772814153558003</v>
          </cell>
          <cell r="O57">
            <v>0.14214339537559401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2.5915236277514598E-4</v>
          </cell>
          <cell r="E58">
            <v>9.2269270297592597E-4</v>
          </cell>
          <cell r="F58">
            <v>1.1651211633363369E-3</v>
          </cell>
          <cell r="G58">
            <v>1.2662906906586663E-3</v>
          </cell>
          <cell r="H58">
            <v>0.14506583614331264</v>
          </cell>
          <cell r="I58">
            <v>0.36373783272303328</v>
          </cell>
          <cell r="J58">
            <v>0.44202692365388929</v>
          </cell>
          <cell r="K58">
            <v>0.40986118756393625</v>
          </cell>
          <cell r="L58">
            <v>0.43622498916675989</v>
          </cell>
          <cell r="M58">
            <v>0.56190811778240768</v>
          </cell>
          <cell r="N58">
            <v>0.71908218985332539</v>
          </cell>
          <cell r="O58">
            <v>0.70259833590390042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8.5486694205629998E-8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3.6470158572798099E-7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1.04542669490074E-8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1.04542669490074E-8</v>
          </cell>
          <cell r="H62">
            <v>1.04542669490074E-8</v>
          </cell>
          <cell r="I62">
            <v>2.1953640469255998E-9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2.1750833887019874E-4</v>
          </cell>
          <cell r="E63">
            <v>7.5849777816961762E-4</v>
          </cell>
          <cell r="F63">
            <v>9.6392283156450202E-4</v>
          </cell>
          <cell r="G63">
            <v>9.7117573376985663E-4</v>
          </cell>
          <cell r="H63">
            <v>8.5811630400330888E-4</v>
          </cell>
          <cell r="I63">
            <v>7.800065162445473E-4</v>
          </cell>
          <cell r="J63">
            <v>9.8356503749073777E-4</v>
          </cell>
          <cell r="K63">
            <v>7.8490602684459332E-4</v>
          </cell>
          <cell r="L63">
            <v>1.5208649083361845E-3</v>
          </cell>
          <cell r="M63">
            <v>3.0081283067250617E-3</v>
          </cell>
          <cell r="N63">
            <v>4.4475648656513763E-3</v>
          </cell>
          <cell r="O63">
            <v>6.8930146899430578E-3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2.24917367826519E-2</v>
          </cell>
          <cell r="E64">
            <v>7.8433463587794003E-2</v>
          </cell>
          <cell r="F64">
            <v>9.9675712292002297E-2</v>
          </cell>
          <cell r="G64">
            <v>0.10042570821473559</v>
          </cell>
          <cell r="H64">
            <v>8.6052610278310099E-2</v>
          </cell>
          <cell r="I64">
            <v>7.6366935026404445E-2</v>
          </cell>
          <cell r="J64">
            <v>9.0659484566898804E-2</v>
          </cell>
          <cell r="K64">
            <v>6.8490222299413095E-2</v>
          </cell>
          <cell r="L64">
            <v>0.12830392096434101</v>
          </cell>
          <cell r="M64">
            <v>0.2340437558672786</v>
          </cell>
          <cell r="N64">
            <v>0.34029425334791891</v>
          </cell>
          <cell r="O64">
            <v>0.51001684056760299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3.0476608106574379E-4</v>
          </cell>
          <cell r="E65">
            <v>1.0627840594552029E-3</v>
          </cell>
          <cell r="F65">
            <v>1.3506194077507088E-3</v>
          </cell>
          <cell r="G65">
            <v>1.3607819541292081E-3</v>
          </cell>
          <cell r="H65">
            <v>1.166024529516397E-3</v>
          </cell>
          <cell r="I65">
            <v>1.0347823174309532E-3</v>
          </cell>
          <cell r="J65">
            <v>1.2284483003644827E-3</v>
          </cell>
          <cell r="K65">
            <v>9.2805179267497248E-4</v>
          </cell>
          <cell r="L65">
            <v>1.7385355144219638E-3</v>
          </cell>
          <cell r="M65">
            <v>3.1713246052476741E-3</v>
          </cell>
          <cell r="N65">
            <v>4.6110332431967384E-3</v>
          </cell>
          <cell r="O65">
            <v>6.9107972976639939E-3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4.0913581784725502E-8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2.4194686785129938E-7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D68">
            <v>6.2885326796389096</v>
          </cell>
          <cell r="E68">
            <v>12.289549976913118</v>
          </cell>
          <cell r="F68">
            <v>11.870773125868581</v>
          </cell>
          <cell r="G68">
            <v>9.6230337652834503</v>
          </cell>
          <cell r="H68">
            <v>1.167113445098678</v>
          </cell>
          <cell r="I68">
            <v>0.34326036419478179</v>
          </cell>
          <cell r="J68">
            <v>0.31627299760253413</v>
          </cell>
          <cell r="K68">
            <v>0.2026166081542371</v>
          </cell>
          <cell r="L68">
            <v>0.34160375026653539</v>
          </cell>
          <cell r="M68">
            <v>5.8816981934700143</v>
          </cell>
          <cell r="N68">
            <v>13.839895471598924</v>
          </cell>
          <cell r="O68">
            <v>16.739620568740129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D69">
            <v>4.9934710602619357E-2</v>
          </cell>
          <cell r="E69">
            <v>9.7586377108375283E-2</v>
          </cell>
          <cell r="F69">
            <v>9.4261038443650844E-2</v>
          </cell>
          <cell r="G69">
            <v>7.6412643563817162E-2</v>
          </cell>
          <cell r="H69">
            <v>9.5826559517098019E-3</v>
          </cell>
          <cell r="I69">
            <v>2.8734797125640689E-3</v>
          </cell>
          <cell r="J69">
            <v>2.843479031010363E-3</v>
          </cell>
          <cell r="K69">
            <v>1.9272720662127903E-3</v>
          </cell>
          <cell r="L69">
            <v>3.3976161167108341E-3</v>
          </cell>
          <cell r="M69">
            <v>6.5319153667056026E-2</v>
          </cell>
          <cell r="N69">
            <v>0.15433638885563217</v>
          </cell>
          <cell r="O69">
            <v>0.18717711078137472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D70">
            <v>8.5210469913806347E-2</v>
          </cell>
          <cell r="E70">
            <v>0.1665250674378474</v>
          </cell>
          <cell r="F70">
            <v>0.16085058436136285</v>
          </cell>
          <cell r="G70">
            <v>0.13039341145370548</v>
          </cell>
          <cell r="H70">
            <v>1.5814545326540353E-2</v>
          </cell>
          <cell r="I70">
            <v>4.6512244470837509E-3</v>
          </cell>
          <cell r="J70">
            <v>4.2855419729340817E-3</v>
          </cell>
          <cell r="K70">
            <v>2.7454824953148673E-3</v>
          </cell>
          <cell r="L70">
            <v>4.6287771038825984E-3</v>
          </cell>
          <cell r="M70">
            <v>7.9697807499593668E-2</v>
          </cell>
          <cell r="N70">
            <v>0.18753245896475515</v>
          </cell>
          <cell r="O70">
            <v>0.22682412694769741</v>
          </cell>
        </row>
        <row r="71">
          <cell r="A71" t="str">
            <v>T_B_u-FCLH2O-S3</v>
          </cell>
          <cell r="B71" t="str">
            <v>VAR_fout</v>
          </cell>
          <cell r="C71" t="str">
            <v>TPBSu</v>
          </cell>
          <cell r="G71">
            <v>1.3968071770460647E-7</v>
          </cell>
        </row>
        <row r="72">
          <cell r="A72" t="str">
            <v>T_B_u-FCLH2O-S3</v>
          </cell>
          <cell r="B72" t="str">
            <v>VAR_fin</v>
          </cell>
          <cell r="C72" t="str">
            <v>TH2O</v>
          </cell>
          <cell r="G72">
            <v>1.2349279837522006E-6</v>
          </cell>
        </row>
        <row r="73">
          <cell r="A73" t="str">
            <v>T_B_u-FCLH2O-S3</v>
          </cell>
          <cell r="B73" t="str">
            <v>VAR_ncap</v>
          </cell>
          <cell r="C73" t="str">
            <v>-</v>
          </cell>
          <cell r="G73">
            <v>1.18216681820752E-8</v>
          </cell>
        </row>
        <row r="74">
          <cell r="A74" t="str">
            <v>T_B_u-FCLH2O-S3</v>
          </cell>
          <cell r="B74" t="str">
            <v>VAR_cap</v>
          </cell>
          <cell r="C74" t="str">
            <v>-</v>
          </cell>
          <cell r="G74">
            <v>1.18216681820752E-8</v>
          </cell>
          <cell r="H74">
            <v>8.9747991607380904E-9</v>
          </cell>
        </row>
        <row r="75">
          <cell r="A75" t="str">
            <v>T-PHEV-STG_S1</v>
          </cell>
          <cell r="B75" t="str">
            <v>VAR_fout</v>
          </cell>
          <cell r="C75" t="str">
            <v>T-ELC-car-PlgSTGAUXout_S1</v>
          </cell>
          <cell r="E75">
            <v>9.0341944660515008E-5</v>
          </cell>
          <cell r="F75">
            <v>1.5141838689565132E-4</v>
          </cell>
          <cell r="G75">
            <v>9.1996479754898693E-4</v>
          </cell>
          <cell r="H75">
            <v>2.2642885475104143E-3</v>
          </cell>
          <cell r="I75">
            <v>3.5634772491809361E-3</v>
          </cell>
          <cell r="J75">
            <v>4.7746332358562299E-3</v>
          </cell>
          <cell r="K75">
            <v>9.994965691761809E-3</v>
          </cell>
          <cell r="L75">
            <v>1.0667341982782214E-2</v>
          </cell>
          <cell r="M75">
            <v>1.2512663296807986E-2</v>
          </cell>
          <cell r="N75">
            <v>1.2859655750362291E-2</v>
          </cell>
          <cell r="O75">
            <v>1.702566811805795E-2</v>
          </cell>
        </row>
        <row r="76">
          <cell r="A76" t="str">
            <v>T-PHEV-STG_S1</v>
          </cell>
          <cell r="B76" t="str">
            <v>VAR_fout</v>
          </cell>
          <cell r="C76" t="str">
            <v>T-ELC-car-PlgSTGOut_S1</v>
          </cell>
          <cell r="E76">
            <v>9.0341944660514981E-5</v>
          </cell>
          <cell r="F76">
            <v>1.5141838689565129E-4</v>
          </cell>
          <cell r="G76">
            <v>9.1996479754898682E-4</v>
          </cell>
          <cell r="H76">
            <v>2.2642885475104143E-3</v>
          </cell>
          <cell r="I76">
            <v>3.5634772491809361E-3</v>
          </cell>
          <cell r="J76">
            <v>4.7746332358562281E-3</v>
          </cell>
          <cell r="K76">
            <v>9.994965691761809E-3</v>
          </cell>
          <cell r="L76">
            <v>1.066734198278221E-2</v>
          </cell>
          <cell r="M76">
            <v>1.2512663296807986E-2</v>
          </cell>
          <cell r="N76">
            <v>1.2859655750362287E-2</v>
          </cell>
          <cell r="O76">
            <v>1.702566811805795E-2</v>
          </cell>
        </row>
        <row r="77">
          <cell r="A77" t="str">
            <v>T-PHEV-STG_S1</v>
          </cell>
          <cell r="B77" t="str">
            <v>VAR_fin</v>
          </cell>
          <cell r="C77" t="str">
            <v>T-ELC-car-PlgSTGAUXin_S1</v>
          </cell>
          <cell r="E77">
            <v>9.0368442939325368E-5</v>
          </cell>
          <cell r="F77">
            <v>1.5172020749322181E-4</v>
          </cell>
          <cell r="G77">
            <v>9.2005680322930993E-4</v>
          </cell>
          <cell r="H77">
            <v>2.2645149990103133E-3</v>
          </cell>
          <cell r="I77">
            <v>3.56383363254417E-3</v>
          </cell>
          <cell r="J77">
            <v>4.7751107469309016E-3</v>
          </cell>
          <cell r="K77">
            <v>9.9959652882906092E-3</v>
          </cell>
          <cell r="L77">
            <v>1.0668408823664589E-2</v>
          </cell>
          <cell r="M77">
            <v>1.2513914688276817E-2</v>
          </cell>
          <cell r="N77">
            <v>1.2860941844546664E-2</v>
          </cell>
          <cell r="O77">
            <v>1.702737085514346E-2</v>
          </cell>
        </row>
        <row r="78">
          <cell r="A78" t="str">
            <v>T-PHEV-STG_S1</v>
          </cell>
          <cell r="B78" t="str">
            <v>VAR_fin</v>
          </cell>
          <cell r="C78" t="str">
            <v>T-ELC-car-PlgSTGin_S1</v>
          </cell>
          <cell r="E78">
            <v>9.0368442939325368E-5</v>
          </cell>
          <cell r="F78">
            <v>1.5172020749322181E-4</v>
          </cell>
          <cell r="G78">
            <v>9.2005680322930993E-4</v>
          </cell>
          <cell r="H78">
            <v>2.2645149990103133E-3</v>
          </cell>
          <cell r="I78">
            <v>3.56383363254417E-3</v>
          </cell>
          <cell r="J78">
            <v>4.7751107469309016E-3</v>
          </cell>
          <cell r="K78">
            <v>9.9959652882906092E-3</v>
          </cell>
          <cell r="L78">
            <v>1.0668408823664589E-2</v>
          </cell>
          <cell r="M78">
            <v>1.2513914688276817E-2</v>
          </cell>
          <cell r="N78">
            <v>1.2860941844546664E-2</v>
          </cell>
          <cell r="O78">
            <v>1.702737085514346E-2</v>
          </cell>
        </row>
        <row r="79">
          <cell r="A79" t="str">
            <v>T-PHEV-STG_S1</v>
          </cell>
          <cell r="B79" t="str">
            <v>VAR_ncap</v>
          </cell>
          <cell r="C79" t="str">
            <v>-</v>
          </cell>
          <cell r="E79">
            <v>7.1567252884762499E-3</v>
          </cell>
          <cell r="F79">
            <v>6.7232216264508102E-3</v>
          </cell>
          <cell r="G79">
            <v>5.64350196620676E-3</v>
          </cell>
          <cell r="H79">
            <v>9.6270479223037903E-3</v>
          </cell>
          <cell r="I79">
            <v>1.7816310426899899E-2</v>
          </cell>
          <cell r="J79">
            <v>1.43289475587934E-2</v>
          </cell>
          <cell r="K79">
            <v>2.98093689084118E-2</v>
          </cell>
          <cell r="L79">
            <v>1.6344362805628499E-2</v>
          </cell>
          <cell r="M79">
            <v>2.3829477748243701E-2</v>
          </cell>
          <cell r="N79">
            <v>2.5280418112387001E-2</v>
          </cell>
          <cell r="O79">
            <v>4.1848460831182398E-2</v>
          </cell>
        </row>
        <row r="80">
          <cell r="A80" t="str">
            <v>T-PHEV-STG_S1</v>
          </cell>
          <cell r="B80" t="str">
            <v>VAR_cap</v>
          </cell>
          <cell r="C80" t="str">
            <v>-</v>
          </cell>
          <cell r="E80">
            <v>7.1567252884762499E-3</v>
          </cell>
          <cell r="F80">
            <v>1.3876826997150987E-2</v>
          </cell>
          <cell r="G80">
            <v>1.9513022503929688E-2</v>
          </cell>
          <cell r="H80">
            <v>2.5639575209904245E-2</v>
          </cell>
          <cell r="I80">
            <v>3.3397169986111433E-2</v>
          </cell>
          <cell r="J80">
            <v>4.1724897488842082E-2</v>
          </cell>
          <cell r="K80">
            <v>6.1916397029738307E-2</v>
          </cell>
          <cell r="L80">
            <v>6.1264508726935958E-2</v>
          </cell>
          <cell r="M80">
            <v>6.9914617640682783E-2</v>
          </cell>
          <cell r="N80">
            <v>6.5482480927888248E-2</v>
          </cell>
          <cell r="O80">
            <v>9.0899735044455907E-2</v>
          </cell>
        </row>
        <row r="81">
          <cell r="A81" t="str">
            <v>T-Plg-GSL-mix_S3</v>
          </cell>
          <cell r="B81" t="str">
            <v>VAR_fout</v>
          </cell>
          <cell r="C81" t="str">
            <v>CO2_T</v>
          </cell>
          <cell r="D81">
            <v>6.6984397753215204</v>
          </cell>
          <cell r="E81">
            <v>18.358589229913541</v>
          </cell>
          <cell r="F81">
            <v>62.638716827537898</v>
          </cell>
          <cell r="G81">
            <v>68.470491310846398</v>
          </cell>
          <cell r="H81">
            <v>74.651072660784223</v>
          </cell>
          <cell r="I81">
            <v>36.892586019802657</v>
          </cell>
          <cell r="J81">
            <v>26.686555044658238</v>
          </cell>
          <cell r="K81">
            <v>7.9285095104994348</v>
          </cell>
          <cell r="L81">
            <v>16.965515848260214</v>
          </cell>
          <cell r="M81">
            <v>14.576999690289329</v>
          </cell>
          <cell r="N81">
            <v>11.205572201738464</v>
          </cell>
          <cell r="O81">
            <v>3.1304039652574009</v>
          </cell>
        </row>
        <row r="82">
          <cell r="A82" t="str">
            <v>T-Plg-GSL-mix_S3</v>
          </cell>
          <cell r="B82" t="str">
            <v>VAR_fout</v>
          </cell>
          <cell r="C82" t="str">
            <v>T-PEVmix-ELC_GSL_S3</v>
          </cell>
          <cell r="D82">
            <v>4.9515496567292872E-2</v>
          </cell>
          <cell r="E82">
            <v>0.13570841755466723</v>
          </cell>
          <cell r="F82">
            <v>0.46303128371482699</v>
          </cell>
          <cell r="G82">
            <v>0.50614030896475948</v>
          </cell>
          <cell r="H82">
            <v>0.58255312001279469</v>
          </cell>
          <cell r="I82">
            <v>0.28892721744633859</v>
          </cell>
          <cell r="J82">
            <v>0.23303274473088675</v>
          </cell>
          <cell r="K82">
            <v>7.3127270120072405E-2</v>
          </cell>
          <cell r="L82">
            <v>0.16661427780161603</v>
          </cell>
          <cell r="M82">
            <v>0.15132380948294949</v>
          </cell>
          <cell r="N82">
            <v>0.11635458376223141</v>
          </cell>
          <cell r="O82">
            <v>3.2623019235759818E-2</v>
          </cell>
        </row>
        <row r="83">
          <cell r="A83" t="str">
            <v>T-Plg-GSL-mix_S3</v>
          </cell>
          <cell r="B83" t="str">
            <v>VAR_fin</v>
          </cell>
          <cell r="C83" t="str">
            <v>TGSL</v>
          </cell>
          <cell r="D83">
            <v>9.0764766603272679E-2</v>
          </cell>
          <cell r="E83">
            <v>0.24876137167904547</v>
          </cell>
          <cell r="F83">
            <v>0.84876310064414562</v>
          </cell>
          <cell r="G83">
            <v>0.9277844351063177</v>
          </cell>
          <cell r="H83">
            <v>1.0115321498751244</v>
          </cell>
          <cell r="I83">
            <v>0.49989953956372263</v>
          </cell>
          <cell r="J83">
            <v>0.36160643691948841</v>
          </cell>
          <cell r="K83">
            <v>0.10743237819104932</v>
          </cell>
          <cell r="L83">
            <v>0.22988503859431123</v>
          </cell>
          <cell r="M83">
            <v>0.19752032100663083</v>
          </cell>
          <cell r="N83">
            <v>0.15183702170377308</v>
          </cell>
          <cell r="O83">
            <v>4.2417397903216893E-2</v>
          </cell>
        </row>
        <row r="84">
          <cell r="A84" t="str">
            <v>T_B_u-FCLH2O-S4</v>
          </cell>
          <cell r="B84" t="str">
            <v>VAR_cap</v>
          </cell>
          <cell r="C84" t="str">
            <v>-</v>
          </cell>
          <cell r="H84">
            <v>-3.4115457250881702E-9</v>
          </cell>
        </row>
        <row r="85">
          <cell r="A85" t="str">
            <v>T-PHEV-STG_S2</v>
          </cell>
          <cell r="B85" t="str">
            <v>VAR_fout</v>
          </cell>
          <cell r="C85" t="str">
            <v>T-ELC-car-PlgSTGAUXout_S2</v>
          </cell>
          <cell r="D85">
            <v>1.3392933728725712E-3</v>
          </cell>
          <cell r="E85">
            <v>9.4421190025081533E-4</v>
          </cell>
          <cell r="F85">
            <v>1.9775827107713965E-3</v>
          </cell>
          <cell r="G85">
            <v>3.025896026317111E-3</v>
          </cell>
          <cell r="H85">
            <v>5.276188279002645E-3</v>
          </cell>
          <cell r="I85">
            <v>6.3348548497641653E-3</v>
          </cell>
          <cell r="J85">
            <v>8.0430180305691591E-3</v>
          </cell>
          <cell r="K85">
            <v>1.2103142563016341E-2</v>
          </cell>
          <cell r="L85">
            <v>1.3759488346184096E-2</v>
          </cell>
          <cell r="M85">
            <v>4.3499091376738713E-2</v>
          </cell>
          <cell r="N85">
            <v>8.7104677688673998E-2</v>
          </cell>
          <cell r="O85">
            <v>0.10474622720487435</v>
          </cell>
        </row>
        <row r="86">
          <cell r="A86" t="str">
            <v>T-PHEV-STG_S2</v>
          </cell>
          <cell r="B86" t="str">
            <v>VAR_fout</v>
          </cell>
          <cell r="C86" t="str">
            <v>T-ELC-car-PlgSTGOut_S2</v>
          </cell>
          <cell r="D86">
            <v>1.3392933728725712E-3</v>
          </cell>
          <cell r="E86">
            <v>9.4421190025081511E-4</v>
          </cell>
          <cell r="F86">
            <v>1.9775827107713956E-3</v>
          </cell>
          <cell r="G86">
            <v>3.025896026317111E-3</v>
          </cell>
          <cell r="H86">
            <v>5.2761882790026441E-3</v>
          </cell>
          <cell r="I86">
            <v>6.3348548497641653E-3</v>
          </cell>
          <cell r="J86">
            <v>8.0430180305691573E-3</v>
          </cell>
          <cell r="K86">
            <v>1.2103142563016341E-2</v>
          </cell>
          <cell r="L86">
            <v>1.3759488346184096E-2</v>
          </cell>
          <cell r="M86">
            <v>4.3499091376738713E-2</v>
          </cell>
          <cell r="N86">
            <v>8.7104677688673984E-2</v>
          </cell>
          <cell r="O86">
            <v>0.10474622720487435</v>
          </cell>
        </row>
        <row r="87">
          <cell r="A87" t="str">
            <v>T-PHEV-STG_S2</v>
          </cell>
          <cell r="B87" t="str">
            <v>VAR_fin</v>
          </cell>
          <cell r="C87" t="str">
            <v>T-ELC-car-PlgSTGAUXin_S2</v>
          </cell>
          <cell r="D87">
            <v>1.3390297047111348E-3</v>
          </cell>
          <cell r="E87">
            <v>9.4434170780025896E-4</v>
          </cell>
          <cell r="F87">
            <v>1.9778335541948064E-3</v>
          </cell>
          <cell r="G87">
            <v>3.0261986461817139E-3</v>
          </cell>
          <cell r="H87">
            <v>5.2767159505976982E-3</v>
          </cell>
          <cell r="I87">
            <v>6.3354883986040415E-3</v>
          </cell>
          <cell r="J87">
            <v>8.0438224128104828E-3</v>
          </cell>
          <cell r="K87">
            <v>1.2104352998316139E-2</v>
          </cell>
          <cell r="L87">
            <v>1.3760864432627322E-2</v>
          </cell>
          <cell r="M87">
            <v>4.3503441720910342E-2</v>
          </cell>
          <cell r="N87">
            <v>8.7113389027577343E-2</v>
          </cell>
          <cell r="O87">
            <v>0.10475670287516235</v>
          </cell>
        </row>
        <row r="88">
          <cell r="A88" t="str">
            <v>T-PHEV-STG_S2</v>
          </cell>
          <cell r="B88" t="str">
            <v>VAR_fin</v>
          </cell>
          <cell r="C88" t="str">
            <v>T-ELC-car-PlgSTGin_S2</v>
          </cell>
          <cell r="D88">
            <v>1.3390297047111348E-3</v>
          </cell>
          <cell r="E88">
            <v>9.4434170780025896E-4</v>
          </cell>
          <cell r="F88">
            <v>1.9778335541948064E-3</v>
          </cell>
          <cell r="G88">
            <v>3.0261986461817139E-3</v>
          </cell>
          <cell r="H88">
            <v>5.2767159505976982E-3</v>
          </cell>
          <cell r="I88">
            <v>6.3354883986040415E-3</v>
          </cell>
          <cell r="J88">
            <v>8.0438224128104828E-3</v>
          </cell>
          <cell r="K88">
            <v>1.2104352998316139E-2</v>
          </cell>
          <cell r="L88">
            <v>1.3760864432627322E-2</v>
          </cell>
          <cell r="M88">
            <v>4.3503441720910342E-2</v>
          </cell>
          <cell r="N88">
            <v>8.7113389027577343E-2</v>
          </cell>
          <cell r="O88">
            <v>0.10475670287516235</v>
          </cell>
        </row>
        <row r="89">
          <cell r="A89" t="str">
            <v>T-PHEV-STG_S2</v>
          </cell>
          <cell r="B89" t="str">
            <v>VAR_ncap</v>
          </cell>
          <cell r="C89" t="str">
            <v>-</v>
          </cell>
          <cell r="D89">
            <v>2.3865475015918101E-2</v>
          </cell>
          <cell r="E89">
            <v>2.2754096890362001E-2</v>
          </cell>
          <cell r="F89">
            <v>3.0107760142312898E-2</v>
          </cell>
          <cell r="G89">
            <v>2.9557623858164499E-2</v>
          </cell>
          <cell r="H89">
            <v>3.2801589488634597E-2</v>
          </cell>
          <cell r="I89">
            <v>4.3577298287185103E-2</v>
          </cell>
          <cell r="J89">
            <v>3.1954499322813301E-2</v>
          </cell>
          <cell r="K89">
            <v>4.9058210850783497E-2</v>
          </cell>
          <cell r="L89">
            <v>4.0276207918676102E-2</v>
          </cell>
          <cell r="M89">
            <v>0.20311406961297099</v>
          </cell>
          <cell r="N89">
            <v>0.244356676177619</v>
          </cell>
          <cell r="O89">
            <v>0.44253666543607001</v>
          </cell>
        </row>
        <row r="90">
          <cell r="A90" t="str">
            <v>T-PHEV-STG_S2</v>
          </cell>
          <cell r="B90" t="str">
            <v>VAR_cap</v>
          </cell>
          <cell r="C90" t="str">
            <v>-</v>
          </cell>
          <cell r="D90">
            <v>2.3865475015918101E-2</v>
          </cell>
          <cell r="E90">
            <v>4.6612826887820952E-2</v>
          </cell>
          <cell r="F90">
            <v>7.6704144163950605E-2</v>
          </cell>
          <cell r="G90">
            <v>0.1062317554468198</v>
          </cell>
          <cell r="H90">
            <v>0.11024223954225523</v>
          </cell>
          <cell r="I90">
            <v>0.10657780956974501</v>
          </cell>
          <cell r="J90">
            <v>0.10827279666731576</v>
          </cell>
          <cell r="K90">
            <v>0.12452736044271588</v>
          </cell>
          <cell r="L90">
            <v>0.12367277781299064</v>
          </cell>
          <cell r="M90">
            <v>0.29238871820566587</v>
          </cell>
          <cell r="N90">
            <v>0.48359967575059143</v>
          </cell>
          <cell r="O90">
            <v>0.88994192836534614</v>
          </cell>
        </row>
        <row r="91">
          <cell r="A91" t="str">
            <v>T-Plg-GSL-mix_S4</v>
          </cell>
          <cell r="B91" t="str">
            <v>VAR_fout</v>
          </cell>
          <cell r="C91" t="str">
            <v>CO2_T</v>
          </cell>
          <cell r="D91">
            <v>12.4403948420081</v>
          </cell>
          <cell r="E91">
            <v>22.5527338472438</v>
          </cell>
          <cell r="F91">
            <v>21.681324555955989</v>
          </cell>
          <cell r="G91">
            <v>17.36259209799189</v>
          </cell>
          <cell r="H91">
            <v>2.8128654407078102</v>
          </cell>
          <cell r="I91">
            <v>0.8238371113678149</v>
          </cell>
          <cell r="J91">
            <v>1.2385804033969641</v>
          </cell>
          <cell r="K91">
            <v>0.68009566444236902</v>
          </cell>
          <cell r="L91">
            <v>11.500416118290996</v>
          </cell>
          <cell r="M91">
            <v>10.693467208328766</v>
          </cell>
          <cell r="N91">
            <v>7.3239073460978172</v>
          </cell>
          <cell r="O91">
            <v>38.189900765092631</v>
          </cell>
        </row>
        <row r="92">
          <cell r="A92" t="str">
            <v>T-Plg-GSL-mix_S4</v>
          </cell>
          <cell r="B92" t="str">
            <v>VAR_fout</v>
          </cell>
          <cell r="C92" t="str">
            <v>T-PEVmix-ELC_GSL_S4</v>
          </cell>
          <cell r="D92">
            <v>8.7614714627402626E-2</v>
          </cell>
          <cell r="E92">
            <v>0.15883349083276174</v>
          </cell>
          <cell r="F92">
            <v>0.15269636437098436</v>
          </cell>
          <cell r="G92">
            <v>0.12228056835630166</v>
          </cell>
          <cell r="H92">
            <v>2.0379450473418576E-2</v>
          </cell>
          <cell r="I92">
            <v>6.1017802108262577E-3</v>
          </cell>
          <cell r="J92">
            <v>9.9275000679743246E-3</v>
          </cell>
          <cell r="K92">
            <v>5.7332818276704146E-3</v>
          </cell>
          <cell r="L92">
            <v>0.10577344809919098</v>
          </cell>
          <cell r="M92">
            <v>0.10363299849371138</v>
          </cell>
          <cell r="N92">
            <v>7.0975883566750345E-2</v>
          </cell>
          <cell r="O92">
            <v>0.37168424933958127</v>
          </cell>
        </row>
        <row r="93">
          <cell r="A93" t="str">
            <v>T-Plg-GSL-mix_S4</v>
          </cell>
          <cell r="B93" t="str">
            <v>VAR_fin</v>
          </cell>
          <cell r="C93" t="str">
            <v>TGSL</v>
          </cell>
          <cell r="D93">
            <v>0.16856903579956745</v>
          </cell>
          <cell r="E93">
            <v>0.30559259955614904</v>
          </cell>
          <cell r="F93">
            <v>0.2937848855820594</v>
          </cell>
          <cell r="G93">
            <v>0.23526547558254537</v>
          </cell>
          <cell r="H93">
            <v>3.8114707868669488E-2</v>
          </cell>
          <cell r="I93">
            <v>1.1163104490078811E-2</v>
          </cell>
          <cell r="J93">
            <v>1.6782932295351799E-2</v>
          </cell>
          <cell r="K93">
            <v>9.2153884070781695E-3</v>
          </cell>
          <cell r="L93">
            <v>0.15583219672481005</v>
          </cell>
          <cell r="M93">
            <v>0.14489792965215093</v>
          </cell>
          <cell r="N93">
            <v>9.9239936938994647E-2</v>
          </cell>
          <cell r="O93">
            <v>0.51747833015030686</v>
          </cell>
        </row>
        <row r="94">
          <cell r="A94" t="str">
            <v>T-PHEV-STG_S3</v>
          </cell>
          <cell r="B94" t="str">
            <v>VAR_fout</v>
          </cell>
          <cell r="C94" t="str">
            <v>T-ELC-car-PlgSTGAUXout_S3</v>
          </cell>
          <cell r="E94">
            <v>1.9555064091615115E-2</v>
          </cell>
          <cell r="F94">
            <v>0.29715124381404184</v>
          </cell>
          <cell r="G94">
            <v>1.5339118453956559</v>
          </cell>
          <cell r="H94">
            <v>2.476589038564013</v>
          </cell>
          <cell r="I94">
            <v>1.8526764129227316</v>
          </cell>
          <cell r="J94">
            <v>1.7712302961460711</v>
          </cell>
          <cell r="K94">
            <v>2.1077063851066331</v>
          </cell>
          <cell r="L94">
            <v>1.1652755091303906</v>
          </cell>
          <cell r="M94">
            <v>0.71339860133291511</v>
          </cell>
          <cell r="N94">
            <v>0.30390018411301462</v>
          </cell>
          <cell r="O94">
            <v>9.651045454639226E-2</v>
          </cell>
        </row>
        <row r="95">
          <cell r="A95" t="str">
            <v>T-PHEV-STG_S3</v>
          </cell>
          <cell r="B95" t="str">
            <v>VAR_fout</v>
          </cell>
          <cell r="C95" t="str">
            <v>T-ELC-car-PlgSTGOut_S3</v>
          </cell>
          <cell r="E95">
            <v>1.9555064091615115E-2</v>
          </cell>
          <cell r="F95">
            <v>0.29715124381404184</v>
          </cell>
          <cell r="G95">
            <v>1.5339118453956557</v>
          </cell>
          <cell r="H95">
            <v>2.4765890385640126</v>
          </cell>
          <cell r="I95">
            <v>1.8526764129227311</v>
          </cell>
          <cell r="J95">
            <v>1.7712302961460709</v>
          </cell>
          <cell r="K95">
            <v>2.1077063851066327</v>
          </cell>
          <cell r="L95">
            <v>1.1652755091303906</v>
          </cell>
          <cell r="M95">
            <v>0.71339860133291477</v>
          </cell>
          <cell r="N95">
            <v>0.30390018411301462</v>
          </cell>
          <cell r="O95">
            <v>9.651045454639226E-2</v>
          </cell>
        </row>
        <row r="96">
          <cell r="A96" t="str">
            <v>T-PHEV-STG_S3</v>
          </cell>
          <cell r="B96" t="str">
            <v>VAR_fin</v>
          </cell>
          <cell r="C96" t="str">
            <v>T-ELC-car-PlgSTGAUXin_S3</v>
          </cell>
          <cell r="E96">
            <v>1.9556500560040664E-2</v>
          </cell>
          <cell r="F96">
            <v>0.2971809972870969</v>
          </cell>
          <cell r="G96">
            <v>1.5340652519208189</v>
          </cell>
          <cell r="H96">
            <v>2.4768367222371825</v>
          </cell>
          <cell r="I96">
            <v>1.8528616990900317</v>
          </cell>
          <cell r="J96">
            <v>1.7714074368898245</v>
          </cell>
          <cell r="K96">
            <v>2.1079171768241292</v>
          </cell>
          <cell r="L96">
            <v>1.1653920483349085</v>
          </cell>
          <cell r="M96">
            <v>0.71346994832780297</v>
          </cell>
          <cell r="N96">
            <v>0.30393057717072353</v>
          </cell>
          <cell r="O96">
            <v>9.6520106557046417E-2</v>
          </cell>
        </row>
        <row r="97">
          <cell r="A97" t="str">
            <v>T-PHEV-STG_S3</v>
          </cell>
          <cell r="B97" t="str">
            <v>VAR_fin</v>
          </cell>
          <cell r="C97" t="str">
            <v>T-ELC-car-PlgSTGin_S3</v>
          </cell>
          <cell r="E97">
            <v>1.9556500560040664E-2</v>
          </cell>
          <cell r="F97">
            <v>0.2971809972870969</v>
          </cell>
          <cell r="G97">
            <v>1.5340652519208189</v>
          </cell>
          <cell r="H97">
            <v>2.4768367222371825</v>
          </cell>
          <cell r="I97">
            <v>1.8528616990900317</v>
          </cell>
          <cell r="J97">
            <v>1.7714074368898245</v>
          </cell>
          <cell r="K97">
            <v>2.1079171768241292</v>
          </cell>
          <cell r="L97">
            <v>1.1653920483349085</v>
          </cell>
          <cell r="M97">
            <v>0.71346994832780297</v>
          </cell>
          <cell r="N97">
            <v>0.30393057717072353</v>
          </cell>
          <cell r="O97">
            <v>9.6520106557046417E-2</v>
          </cell>
        </row>
        <row r="98">
          <cell r="A98" t="str">
            <v>T-PHEV-STG_S3</v>
          </cell>
          <cell r="B98" t="str">
            <v>VAR_ncap</v>
          </cell>
          <cell r="C98" t="str">
            <v>-</v>
          </cell>
          <cell r="E98">
            <v>2.90186208043382</v>
          </cell>
          <cell r="F98">
            <v>9.6676312649238998</v>
          </cell>
          <cell r="G98">
            <v>28.138022917619399</v>
          </cell>
          <cell r="H98">
            <v>29.9211321204371</v>
          </cell>
          <cell r="I98">
            <v>0.191116783587893</v>
          </cell>
          <cell r="J98">
            <v>10.7780554716688</v>
          </cell>
          <cell r="K98">
            <v>16.5785474080675</v>
          </cell>
          <cell r="L98">
            <v>3.0112901153370801</v>
          </cell>
          <cell r="M98">
            <v>0.38047036576410798</v>
          </cell>
          <cell r="N98">
            <v>0.167383402695745</v>
          </cell>
          <cell r="O98">
            <v>0.19170415197705101</v>
          </cell>
        </row>
        <row r="99">
          <cell r="A99" t="str">
            <v>T-PHEV-STG_S3</v>
          </cell>
          <cell r="B99" t="str">
            <v>VAR_cap</v>
          </cell>
          <cell r="C99" t="str">
            <v>-</v>
          </cell>
          <cell r="E99">
            <v>2.90186208043382</v>
          </cell>
          <cell r="F99">
            <v>12.377401655702057</v>
          </cell>
          <cell r="G99">
            <v>34.178491941994039</v>
          </cell>
          <cell r="H99">
            <v>41.800611112625489</v>
          </cell>
          <cell r="I99">
            <v>29.874396742406898</v>
          </cell>
          <cell r="J99">
            <v>19.974484245128501</v>
          </cell>
          <cell r="K99">
            <v>18.660459920371224</v>
          </cell>
          <cell r="L99">
            <v>9.2189532141005017</v>
          </cell>
          <cell r="M99">
            <v>5.4628116805678015</v>
          </cell>
          <cell r="N99">
            <v>2.33088206008693</v>
          </cell>
          <cell r="O99">
            <v>0.73893028542430605</v>
          </cell>
        </row>
        <row r="100">
          <cell r="A100" t="str">
            <v>TFLGV-HYBDSL</v>
          </cell>
          <cell r="B100" t="str">
            <v>VAR_fout</v>
          </cell>
          <cell r="C100" t="str">
            <v>CO2_T</v>
          </cell>
          <cell r="E100">
            <v>32.622115003026998</v>
          </cell>
          <cell r="F100">
            <v>97.593084947005693</v>
          </cell>
          <cell r="G100">
            <v>276.54240608522531</v>
          </cell>
          <cell r="H100">
            <v>330.5082514490054</v>
          </cell>
          <cell r="I100">
            <v>162.80404171968095</v>
          </cell>
          <cell r="J100">
            <v>178.09233380786532</v>
          </cell>
          <cell r="K100">
            <v>189.70173800362278</v>
          </cell>
          <cell r="L100">
            <v>191.30960733288418</v>
          </cell>
          <cell r="M100">
            <v>190.64324975750509</v>
          </cell>
          <cell r="N100">
            <v>190.31856265358559</v>
          </cell>
          <cell r="O100">
            <v>192.62999307554421</v>
          </cell>
        </row>
        <row r="101">
          <cell r="A101" t="str">
            <v>TFLGV-HYBDSL</v>
          </cell>
          <cell r="B101" t="str">
            <v>VAR_fout</v>
          </cell>
          <cell r="C101" t="str">
            <v>TFLGV</v>
          </cell>
          <cell r="E101">
            <v>0.205064302823769</v>
          </cell>
          <cell r="F101">
            <v>0.61347518158223746</v>
          </cell>
          <cell r="G101">
            <v>1.7383598733501009</v>
          </cell>
          <cell r="H101">
            <v>2.0775919695766003</v>
          </cell>
          <cell r="I101">
            <v>1.0233946299631547</v>
          </cell>
          <cell r="J101">
            <v>1.1194976250675079</v>
          </cell>
          <cell r="K101">
            <v>1.1924749405291672</v>
          </cell>
          <cell r="L101">
            <v>1.2025820903263533</v>
          </cell>
          <cell r="M101">
            <v>1.1983933321292295</v>
          </cell>
          <cell r="N101">
            <v>1.1963523321942191</v>
          </cell>
          <cell r="O101">
            <v>1.2108821034233574</v>
          </cell>
        </row>
        <row r="102">
          <cell r="A102" t="str">
            <v>TFLGV-HYBDSL</v>
          </cell>
          <cell r="B102" t="str">
            <v>VAR_fin</v>
          </cell>
          <cell r="C102" t="str">
            <v>TDSL</v>
          </cell>
          <cell r="E102">
            <v>0.44504931791305602</v>
          </cell>
          <cell r="F102">
            <v>1.3314199856344588</v>
          </cell>
          <cell r="G102">
            <v>3.7727476955692403</v>
          </cell>
          <cell r="H102">
            <v>4.5089802380491841</v>
          </cell>
          <cell r="I102">
            <v>2.2210646892180232</v>
          </cell>
          <cell r="J102">
            <v>2.4296362047457749</v>
          </cell>
          <cell r="K102">
            <v>2.5880182538011343</v>
          </cell>
          <cell r="L102">
            <v>2.6099537153190231</v>
          </cell>
          <cell r="M102">
            <v>2.6008628889154859</v>
          </cell>
          <cell r="N102">
            <v>2.5964333240598307</v>
          </cell>
          <cell r="O102">
            <v>2.6279671633771367</v>
          </cell>
        </row>
        <row r="103">
          <cell r="A103" t="str">
            <v>TFLGV-HYBDSL</v>
          </cell>
          <cell r="B103" t="str">
            <v>VAR_ncap</v>
          </cell>
          <cell r="C103" t="str">
            <v>-</v>
          </cell>
          <cell r="E103">
            <v>1.42955795510833E-2</v>
          </cell>
          <cell r="F103">
            <v>4.0637730880254901E-2</v>
          </cell>
          <cell r="G103">
            <v>9.7372500156155395E-2</v>
          </cell>
          <cell r="H103">
            <v>5.1506486803672501E-2</v>
          </cell>
          <cell r="I103">
            <v>6.2210335008971697E-5</v>
          </cell>
          <cell r="J103">
            <v>5.3282962094453601E-2</v>
          </cell>
          <cell r="K103">
            <v>3.3499620399441501E-2</v>
          </cell>
          <cell r="L103">
            <v>2.92781688372045E-2</v>
          </cell>
          <cell r="M103">
            <v>4.02779305917077E-2</v>
          </cell>
          <cell r="N103">
            <v>4.10904897937657E-2</v>
          </cell>
          <cell r="O103">
            <v>1.81101642356577E-2</v>
          </cell>
        </row>
        <row r="104">
          <cell r="A104" t="str">
            <v>TFLGV-HYBDSL</v>
          </cell>
          <cell r="B104" t="str">
            <v>VAR_cap</v>
          </cell>
          <cell r="C104" t="str">
            <v>-</v>
          </cell>
          <cell r="E104">
            <v>1.42955795510833E-2</v>
          </cell>
          <cell r="F104">
            <v>5.49333104313382E-2</v>
          </cell>
          <cell r="G104">
            <v>0.15041169420899192</v>
          </cell>
          <cell r="H104">
            <v>0.16969945890093338</v>
          </cell>
          <cell r="I104">
            <v>7.2016516799426014E-2</v>
          </cell>
          <cell r="J104">
            <v>8.005181241772151E-2</v>
          </cell>
          <cell r="K104">
            <v>8.6803788144814598E-2</v>
          </cell>
          <cell r="L104">
            <v>8.6744994235533709E-2</v>
          </cell>
          <cell r="M104">
            <v>8.6719287574257661E-2</v>
          </cell>
          <cell r="N104">
            <v>8.6554177640197211E-2</v>
          </cell>
          <cell r="O104">
            <v>8.6382627820582827E-2</v>
          </cell>
        </row>
        <row r="105">
          <cell r="A105" t="str">
            <v>TFHGV-FCLH2O</v>
          </cell>
          <cell r="B105" t="str">
            <v>VAR_fout</v>
          </cell>
          <cell r="C105" t="str">
            <v>TFHGV</v>
          </cell>
          <cell r="D105">
            <v>4.5739711723156117E-4</v>
          </cell>
          <cell r="E105">
            <v>2.2356806913318537E-4</v>
          </cell>
          <cell r="F105">
            <v>2.181016157546607E-4</v>
          </cell>
          <cell r="G105">
            <v>1.7658497380432203E-5</v>
          </cell>
          <cell r="H105">
            <v>1.4664191111470032E-5</v>
          </cell>
          <cell r="I105">
            <v>1.5002585926192581E-5</v>
          </cell>
          <cell r="J105">
            <v>1.483611440080851E-5</v>
          </cell>
          <cell r="K105">
            <v>1.4630629179490642E-5</v>
          </cell>
          <cell r="L105">
            <v>1.4518034433651514E-5</v>
          </cell>
          <cell r="M105">
            <v>1.4407019550548056E-5</v>
          </cell>
          <cell r="N105">
            <v>1.4278482284504748E-5</v>
          </cell>
          <cell r="O105">
            <v>1.4118051287206071E-5</v>
          </cell>
        </row>
        <row r="106">
          <cell r="A106" t="str">
            <v>TFHGV-FCLH2O</v>
          </cell>
          <cell r="B106" t="str">
            <v>VAR_fin</v>
          </cell>
          <cell r="C106" t="str">
            <v>TH2O</v>
          </cell>
          <cell r="D106">
            <v>2.6218069680545384E-3</v>
          </cell>
          <cell r="E106">
            <v>1.2770446996170021E-3</v>
          </cell>
          <cell r="F106">
            <v>1.2447726305458526E-3</v>
          </cell>
          <cell r="G106">
            <v>9.8515956911752136E-5</v>
          </cell>
          <cell r="H106">
            <v>7.5540933891997207E-5</v>
          </cell>
          <cell r="I106">
            <v>7.5298762800322551E-5</v>
          </cell>
          <cell r="J106">
            <v>7.1102357379062404E-5</v>
          </cell>
          <cell r="K106">
            <v>6.8045868962380801E-5</v>
          </cell>
          <cell r="L106">
            <v>6.6319706575014236E-5</v>
          </cell>
          <cell r="M106">
            <v>6.5812580454978583E-5</v>
          </cell>
          <cell r="N106">
            <v>6.5225410490139086E-5</v>
          </cell>
          <cell r="O106">
            <v>6.4492547049498466E-5</v>
          </cell>
        </row>
        <row r="107">
          <cell r="A107" t="str">
            <v>TFHGV-FCLH2O</v>
          </cell>
          <cell r="B107" t="str">
            <v>VAR_ncap</v>
          </cell>
          <cell r="C107" t="str">
            <v>-</v>
          </cell>
          <cell r="E107">
            <v>1.90292397532151E-7</v>
          </cell>
          <cell r="F107">
            <v>1.2258420578442499E-7</v>
          </cell>
          <cell r="G107">
            <v>8.3166546604535806E-8</v>
          </cell>
          <cell r="H107">
            <v>2.8257784480138702E-7</v>
          </cell>
          <cell r="I107">
            <v>1.61117029145887E-7</v>
          </cell>
          <cell r="J107">
            <v>2.11150394250672E-7</v>
          </cell>
          <cell r="K107">
            <v>1.5035755050944099E-7</v>
          </cell>
          <cell r="L107">
            <v>1.8027026909105499E-7</v>
          </cell>
          <cell r="M107">
            <v>2.3763804240203301E-7</v>
          </cell>
          <cell r="N107">
            <v>1.5571753437281901E-7</v>
          </cell>
          <cell r="O107">
            <v>1.75275751698919E-7</v>
          </cell>
        </row>
        <row r="108">
          <cell r="A108" t="str">
            <v>TFHGV-FCLH2O</v>
          </cell>
          <cell r="B108" t="str">
            <v>VAR_cap</v>
          </cell>
          <cell r="C108" t="str">
            <v>-</v>
          </cell>
          <cell r="D108">
            <v>1.094900706594325E-5</v>
          </cell>
          <cell r="E108">
            <v>4.4220220942484543E-6</v>
          </cell>
          <cell r="F108">
            <v>4.5404903896051717E-6</v>
          </cell>
          <cell r="G108">
            <v>3.0587986893008975E-7</v>
          </cell>
          <cell r="H108">
            <v>3.0414580086779599E-7</v>
          </cell>
          <cell r="I108">
            <v>2.9943329605907342E-7</v>
          </cell>
          <cell r="J108">
            <v>2.9469134551445902E-7</v>
          </cell>
          <cell r="K108">
            <v>2.9285510416894302E-7</v>
          </cell>
          <cell r="L108">
            <v>2.9028640102811499E-7</v>
          </cell>
          <cell r="M108">
            <v>2.8438834528912702E-7</v>
          </cell>
          <cell r="N108">
            <v>2.8265768462627989E-7</v>
          </cell>
          <cell r="O108">
            <v>2.8036372839326303E-7</v>
          </cell>
        </row>
        <row r="109">
          <cell r="A109" t="str">
            <v>T-PHEV-STG_S4</v>
          </cell>
          <cell r="B109" t="str">
            <v>VAR_fout</v>
          </cell>
          <cell r="C109" t="str">
            <v>T-ELC-car-PlgSTGAUXout_S4</v>
          </cell>
          <cell r="E109">
            <v>9.043155503239542E-4</v>
          </cell>
          <cell r="F109">
            <v>2.4994645543618206E-3</v>
          </cell>
          <cell r="G109">
            <v>4.5080511528889904E-3</v>
          </cell>
          <cell r="H109">
            <v>0.77830969256525995</v>
          </cell>
          <cell r="I109">
            <v>1.6192360037877418</v>
          </cell>
          <cell r="J109">
            <v>1.657918705570995</v>
          </cell>
          <cell r="K109">
            <v>1.660759927486998</v>
          </cell>
          <cell r="L109">
            <v>2.3453160239277002</v>
          </cell>
          <cell r="M109">
            <v>2.5416004618178594</v>
          </cell>
          <cell r="N109">
            <v>3.4122758582171859</v>
          </cell>
          <cell r="O109">
            <v>3.6462218793508407</v>
          </cell>
        </row>
        <row r="110">
          <cell r="A110" t="str">
            <v>T-PHEV-STG_S4</v>
          </cell>
          <cell r="B110" t="str">
            <v>VAR_fout</v>
          </cell>
          <cell r="C110" t="str">
            <v>T-ELC-car-PlgSTGOut_S4</v>
          </cell>
          <cell r="E110">
            <v>9.0431555032395399E-4</v>
          </cell>
          <cell r="F110">
            <v>2.4994645543618202E-3</v>
          </cell>
          <cell r="G110">
            <v>4.5080511528889896E-3</v>
          </cell>
          <cell r="H110">
            <v>0.77830969256525984</v>
          </cell>
          <cell r="I110">
            <v>1.6192360037877418</v>
          </cell>
          <cell r="J110">
            <v>1.657918705570995</v>
          </cell>
          <cell r="K110">
            <v>1.660759927486998</v>
          </cell>
          <cell r="L110">
            <v>2.3453160239277002</v>
          </cell>
          <cell r="M110">
            <v>2.5416004618178589</v>
          </cell>
          <cell r="N110">
            <v>3.4122758582171859</v>
          </cell>
          <cell r="O110">
            <v>3.6462218793508399</v>
          </cell>
        </row>
        <row r="111">
          <cell r="A111" t="str">
            <v>T-PHEV-STG_S4</v>
          </cell>
          <cell r="B111" t="str">
            <v>VAR_fin</v>
          </cell>
          <cell r="C111" t="str">
            <v>T-ELC-car-PlgSTGAUXin_S4</v>
          </cell>
          <cell r="E111">
            <v>9.0380408346781515E-4</v>
          </cell>
          <cell r="F111">
            <v>2.4997499027307399E-3</v>
          </cell>
          <cell r="G111">
            <v>4.5085020030893666E-3</v>
          </cell>
          <cell r="H111">
            <v>0.77838753131838212</v>
          </cell>
          <cell r="I111">
            <v>1.6193979435816532</v>
          </cell>
          <cell r="J111">
            <v>1.6580845140240614</v>
          </cell>
          <cell r="K111">
            <v>1.6609260200889642</v>
          </cell>
          <cell r="L111">
            <v>2.3455505789834841</v>
          </cell>
          <cell r="M111">
            <v>2.5418546472816206</v>
          </cell>
          <cell r="N111">
            <v>3.4126171199299815</v>
          </cell>
          <cell r="O111">
            <v>3.6465865380031537</v>
          </cell>
        </row>
        <row r="112">
          <cell r="A112" t="str">
            <v>T-PHEV-STG_S4</v>
          </cell>
          <cell r="B112" t="str">
            <v>VAR_fin</v>
          </cell>
          <cell r="C112" t="str">
            <v>T-ELC-car-PlgSTGin_S4</v>
          </cell>
          <cell r="E112">
            <v>9.0380408346781515E-4</v>
          </cell>
          <cell r="F112">
            <v>2.4997499027307399E-3</v>
          </cell>
          <cell r="G112">
            <v>4.5085020030893666E-3</v>
          </cell>
          <cell r="H112">
            <v>0.77838753131838212</v>
          </cell>
          <cell r="I112">
            <v>1.6193979435816532</v>
          </cell>
          <cell r="J112">
            <v>1.6580845140240614</v>
          </cell>
          <cell r="K112">
            <v>1.6609260200889642</v>
          </cell>
          <cell r="L112">
            <v>2.3455505789834841</v>
          </cell>
          <cell r="M112">
            <v>2.5418546472816206</v>
          </cell>
          <cell r="N112">
            <v>3.4126171199299815</v>
          </cell>
          <cell r="O112">
            <v>3.6465865380031537</v>
          </cell>
        </row>
        <row r="113">
          <cell r="A113" t="str">
            <v>T-PHEV-STG_S4</v>
          </cell>
          <cell r="B113" t="str">
            <v>VAR_ncap</v>
          </cell>
          <cell r="C113" t="str">
            <v>-</v>
          </cell>
          <cell r="E113">
            <v>3.44038444521143E-2</v>
          </cell>
          <cell r="F113">
            <v>4.4490966719317897E-2</v>
          </cell>
          <cell r="G113">
            <v>4.5740519082647202E-2</v>
          </cell>
          <cell r="H113">
            <v>12.494990623345499</v>
          </cell>
          <cell r="I113">
            <v>20.047450007982501</v>
          </cell>
          <cell r="J113">
            <v>13.004991089174</v>
          </cell>
          <cell r="K113">
            <v>10.663724854215699</v>
          </cell>
          <cell r="L113">
            <v>19.491786623383099</v>
          </cell>
          <cell r="M113">
            <v>20.754691921747799</v>
          </cell>
          <cell r="N113">
            <v>23.5131953400189</v>
          </cell>
          <cell r="O113">
            <v>20.116505557038099</v>
          </cell>
        </row>
        <row r="114">
          <cell r="A114" t="str">
            <v>T-PHEV-STG_S4</v>
          </cell>
          <cell r="B114" t="str">
            <v>VAR_cap</v>
          </cell>
          <cell r="C114" t="str">
            <v>-</v>
          </cell>
          <cell r="E114">
            <v>3.44038444521143E-2</v>
          </cell>
          <cell r="F114">
            <v>7.888729297226367E-2</v>
          </cell>
          <cell r="G114">
            <v>0.12459503043391099</v>
          </cell>
          <cell r="H114">
            <v>12.602546201548837</v>
          </cell>
          <cell r="I114">
            <v>21.751924123455005</v>
          </cell>
          <cell r="J114">
            <v>17.161191892819396</v>
          </cell>
          <cell r="K114">
            <v>14.342409623396499</v>
          </cell>
          <cell r="L114">
            <v>22.509816602942898</v>
          </cell>
          <cell r="M114">
            <v>23.597919044173601</v>
          </cell>
          <cell r="N114">
            <v>45.130759617774395</v>
          </cell>
          <cell r="O114">
            <v>64.095879489121572</v>
          </cell>
        </row>
        <row r="115">
          <cell r="A115" t="str">
            <v>TFLGV-ICEGSLExt</v>
          </cell>
          <cell r="B115" t="str">
            <v>VAR_fout</v>
          </cell>
          <cell r="C115" t="str">
            <v>CO2_T</v>
          </cell>
          <cell r="D115">
            <v>53.421226555904802</v>
          </cell>
          <cell r="E115">
            <v>100.163733013127</v>
          </cell>
          <cell r="F115">
            <v>42.750290468062801</v>
          </cell>
          <cell r="G115">
            <v>20.033717399867001</v>
          </cell>
        </row>
        <row r="116">
          <cell r="A116" t="str">
            <v>TFLGV-ICEGSLExt</v>
          </cell>
          <cell r="B116" t="str">
            <v>VAR_fout</v>
          </cell>
          <cell r="C116" t="str">
            <v>TFLGV</v>
          </cell>
          <cell r="D116">
            <v>0.20093276442019337</v>
          </cell>
          <cell r="E116">
            <v>0.38025619492712298</v>
          </cell>
          <cell r="F116">
            <v>0.16454283672882686</v>
          </cell>
          <cell r="G116">
            <v>7.7108357746958511E-2</v>
          </cell>
        </row>
        <row r="117">
          <cell r="A117" t="str">
            <v>TFLGV-ICEGSLExt</v>
          </cell>
          <cell r="B117" t="str">
            <v>VAR_fin</v>
          </cell>
          <cell r="C117" t="str">
            <v>TGSL</v>
          </cell>
          <cell r="D117">
            <v>0.7238648584810935</v>
          </cell>
          <cell r="E117">
            <v>1.3572321546494237</v>
          </cell>
          <cell r="F117">
            <v>0.57927222856453697</v>
          </cell>
          <cell r="G117">
            <v>0.27145958536405207</v>
          </cell>
        </row>
        <row r="118">
          <cell r="A118" t="str">
            <v>TFLGV-ICEGSLExt</v>
          </cell>
          <cell r="B118" t="str">
            <v>VAR_cap</v>
          </cell>
          <cell r="C118" t="str">
            <v>-</v>
          </cell>
          <cell r="D118">
            <v>3.983392114569545E-2</v>
          </cell>
          <cell r="E118">
            <v>3.9825047180441511E-2</v>
          </cell>
          <cell r="F118">
            <v>3.063465005030375E-2</v>
          </cell>
          <cell r="G118">
            <v>1.5317333333333299E-2</v>
          </cell>
        </row>
        <row r="119">
          <cell r="A119" t="str">
            <v>TFRLFELCEXT</v>
          </cell>
          <cell r="B119" t="str">
            <v>VAR_fout</v>
          </cell>
          <cell r="C119" t="str">
            <v>TFRLF</v>
          </cell>
          <cell r="D119">
            <v>2.5095878492692278E-2</v>
          </cell>
          <cell r="E119">
            <v>2.768781365668745E-2</v>
          </cell>
          <cell r="F119">
            <v>2.9171380388819265E-2</v>
          </cell>
          <cell r="G119">
            <v>3.1644264882639321E-2</v>
          </cell>
          <cell r="H119">
            <v>3.3098139458315537E-2</v>
          </cell>
          <cell r="I119">
            <v>3.3880016685433383E-2</v>
          </cell>
          <cell r="J119">
            <v>3.5150960059738307E-2</v>
          </cell>
          <cell r="K119">
            <v>3.6420750864129423E-2</v>
          </cell>
          <cell r="L119">
            <v>3.699898225828558E-2</v>
          </cell>
          <cell r="M119">
            <v>3.787085719489415E-2</v>
          </cell>
          <cell r="N119">
            <v>3.8119844544216422E-2</v>
          </cell>
          <cell r="O119">
            <v>3.8604928121745E-2</v>
          </cell>
        </row>
        <row r="120">
          <cell r="A120" t="str">
            <v>TFRLFELCEXT</v>
          </cell>
          <cell r="B120" t="str">
            <v>VAR_fin</v>
          </cell>
          <cell r="C120" t="str">
            <v>TELC</v>
          </cell>
          <cell r="D120">
            <v>1.5023844640064852</v>
          </cell>
          <cell r="E120">
            <v>1.6575526970385484</v>
          </cell>
          <cell r="F120">
            <v>1.7463675839260813</v>
          </cell>
          <cell r="G120">
            <v>1.8944087551438809</v>
          </cell>
          <cell r="H120">
            <v>1.9814460977794865</v>
          </cell>
          <cell r="I120">
            <v>2.0282537916852559</v>
          </cell>
          <cell r="J120">
            <v>2.1043398143659831</v>
          </cell>
          <cell r="K120">
            <v>2.1803568375441498</v>
          </cell>
          <cell r="L120">
            <v>2.2149731138157334</v>
          </cell>
          <cell r="M120">
            <v>2.2671685912403934</v>
          </cell>
          <cell r="N120">
            <v>2.2820744143405824</v>
          </cell>
          <cell r="O120">
            <v>2.3111143234569651</v>
          </cell>
        </row>
        <row r="121">
          <cell r="A121" t="str">
            <v>TFRLFELCEXT</v>
          </cell>
          <cell r="B121" t="str">
            <v>VAR_ncap</v>
          </cell>
          <cell r="C121" t="str">
            <v>-</v>
          </cell>
          <cell r="D121">
            <v>7.8232168084814199E-8</v>
          </cell>
          <cell r="E121">
            <v>2.39207223621051E-4</v>
          </cell>
          <cell r="F121">
            <v>1.36955972851E-4</v>
          </cell>
          <cell r="G121">
            <v>2.2829524512228699E-4</v>
          </cell>
          <cell r="H121">
            <v>1.3422064200177899E-4</v>
          </cell>
          <cell r="I121">
            <v>7.2110708793756299E-5</v>
          </cell>
          <cell r="J121">
            <v>1.1735003813730001E-4</v>
          </cell>
          <cell r="K121">
            <v>1.7204545594393199E-3</v>
          </cell>
          <cell r="L121">
            <v>1.16278531166437E-3</v>
          </cell>
          <cell r="M121">
            <v>2.8914986354773201E-4</v>
          </cell>
          <cell r="N121">
            <v>1.4469309150986001E-4</v>
          </cell>
          <cell r="O121">
            <v>1.29468683873612E-4</v>
          </cell>
        </row>
        <row r="122">
          <cell r="A122" t="str">
            <v>TFRLFELCEXT</v>
          </cell>
          <cell r="B122" t="str">
            <v>VAR_cap</v>
          </cell>
          <cell r="C122" t="str">
            <v>-</v>
          </cell>
          <cell r="D122">
            <v>2.3167427198512646E-3</v>
          </cell>
          <cell r="E122">
            <v>2.5559499434723147E-3</v>
          </cell>
          <cell r="F122">
            <v>2.6929059163233156E-3</v>
          </cell>
          <cell r="G122">
            <v>2.921201161445603E-3</v>
          </cell>
          <cell r="H122">
            <v>3.055421803447382E-3</v>
          </cell>
          <cell r="I122">
            <v>3.1275325122411377E-3</v>
          </cell>
          <cell r="J122">
            <v>3.2448825503784379E-3</v>
          </cell>
          <cell r="K122">
            <v>3.362212144352597E-3</v>
          </cell>
          <cell r="L122">
            <v>3.4155385732486799E-3</v>
          </cell>
          <cell r="M122">
            <v>3.4960711235842599E-3</v>
          </cell>
          <cell r="N122">
            <v>3.5190280620641598E-3</v>
          </cell>
          <cell r="O122">
            <v>3.5639015481721899E-3</v>
          </cell>
        </row>
        <row r="123">
          <cell r="A123" t="str">
            <v>TFLGV-ICEDSLExt</v>
          </cell>
          <cell r="B123" t="str">
            <v>VAR_fout</v>
          </cell>
          <cell r="C123" t="str">
            <v>CO2_T</v>
          </cell>
          <cell r="D123">
            <v>811.95683256468101</v>
          </cell>
          <cell r="E123">
            <v>579.34843440716202</v>
          </cell>
          <cell r="F123">
            <v>415.03420086093399</v>
          </cell>
          <cell r="G123">
            <v>199.80668987139899</v>
          </cell>
        </row>
        <row r="124">
          <cell r="A124" t="str">
            <v>TFLGV-ICEDSLExt</v>
          </cell>
          <cell r="B124" t="str">
            <v>VAR_fout</v>
          </cell>
          <cell r="C124" t="str">
            <v>TFLGV</v>
          </cell>
          <cell r="D124">
            <v>2.869393815761256</v>
          </cell>
          <cell r="E124">
            <v>2.1177237323106137</v>
          </cell>
          <cell r="F124">
            <v>1.592693477143363</v>
          </cell>
          <cell r="G124">
            <v>0.76675804304237116</v>
          </cell>
        </row>
        <row r="125">
          <cell r="A125" t="str">
            <v>TFLGV-ICEDSLExt</v>
          </cell>
          <cell r="B125" t="str">
            <v>VAR_fin</v>
          </cell>
          <cell r="C125" t="str">
            <v>TDSL</v>
          </cell>
          <cell r="D125">
            <v>11.077173704838755</v>
          </cell>
          <cell r="E125">
            <v>7.9037985594428637</v>
          </cell>
          <cell r="F125">
            <v>5.6621309803674542</v>
          </cell>
          <cell r="G125">
            <v>2.7258757144802055</v>
          </cell>
        </row>
        <row r="126">
          <cell r="A126" t="str">
            <v>TFLGV-ICEDSLExt</v>
          </cell>
          <cell r="B126" t="str">
            <v>VAR_cap</v>
          </cell>
          <cell r="C126" t="str">
            <v>-</v>
          </cell>
          <cell r="D126">
            <v>0.22868220989965191</v>
          </cell>
          <cell r="E126">
            <v>0.1984605497012345</v>
          </cell>
          <cell r="F126">
            <v>0.15266190114838613</v>
          </cell>
          <cell r="G126">
            <v>7.6330999999999996E-2</v>
          </cell>
        </row>
        <row r="127">
          <cell r="A127" t="str">
            <v>T_C-ICE-NGA-S1</v>
          </cell>
          <cell r="B127" t="str">
            <v>VAR_fout</v>
          </cell>
          <cell r="C127" t="str">
            <v>CO2_T</v>
          </cell>
          <cell r="D127">
            <v>0.19917618450663779</v>
          </cell>
          <cell r="E127">
            <v>0.13409048451447156</v>
          </cell>
          <cell r="F127">
            <v>0.13476676968108994</v>
          </cell>
          <cell r="G127">
            <v>1.0257170518777562E-2</v>
          </cell>
          <cell r="H127">
            <v>6.6743006378181648E-3</v>
          </cell>
          <cell r="I127">
            <v>4.8186663377906072E-3</v>
          </cell>
          <cell r="J127">
            <v>4.2711882011450602E-3</v>
          </cell>
          <cell r="K127">
            <v>4.0534944201901096E-3</v>
          </cell>
          <cell r="L127">
            <v>3.7100502322610341E-3</v>
          </cell>
          <cell r="M127">
            <v>3.61887613257333E-3</v>
          </cell>
          <cell r="N127">
            <v>3.5423661255166213E-3</v>
          </cell>
          <cell r="O127">
            <v>3.4804149047004901E-3</v>
          </cell>
        </row>
        <row r="128">
          <cell r="A128" t="str">
            <v>T_C-ICE-NGA-S1</v>
          </cell>
          <cell r="B128" t="str">
            <v>VAR_fout</v>
          </cell>
          <cell r="C128" t="str">
            <v>TPCAR</v>
          </cell>
          <cell r="D128">
            <v>2.1741276926737882E-3</v>
          </cell>
          <cell r="E128">
            <v>1.4925755940678783E-3</v>
          </cell>
          <cell r="F128">
            <v>1.4957687989465992E-3</v>
          </cell>
          <cell r="G128">
            <v>1.1202960239652137E-4</v>
          </cell>
          <cell r="H128">
            <v>7.1312958590592291E-5</v>
          </cell>
          <cell r="I128">
            <v>5.3367582443414163E-5</v>
          </cell>
          <cell r="J128">
            <v>5.0537258506473308E-5</v>
          </cell>
          <cell r="K128">
            <v>5.2601129267973645E-5</v>
          </cell>
          <cell r="L128">
            <v>5.2011891489194159E-5</v>
          </cell>
          <cell r="M128">
            <v>5.4752439018233388E-5</v>
          </cell>
          <cell r="N128">
            <v>5.6206728892842747E-5</v>
          </cell>
          <cell r="O128">
            <v>5.6714742510586679E-5</v>
          </cell>
        </row>
        <row r="129">
          <cell r="A129" t="str">
            <v>T_C-ICE-NGA-S1</v>
          </cell>
          <cell r="B129" t="str">
            <v>VAR_fin</v>
          </cell>
          <cell r="C129" t="str">
            <v>TNGA</v>
          </cell>
          <cell r="D129">
            <v>3.5314926330964145E-3</v>
          </cell>
          <cell r="E129">
            <v>2.3774908601856596E-3</v>
          </cell>
          <cell r="F129">
            <v>2.3894817319342235E-3</v>
          </cell>
          <cell r="G129">
            <v>1.8186472551024103E-4</v>
          </cell>
          <cell r="H129">
            <v>1.18338663791102E-4</v>
          </cell>
          <cell r="I129">
            <v>8.5437346414727092E-5</v>
          </cell>
          <cell r="J129">
            <v>7.5730287254345007E-5</v>
          </cell>
          <cell r="K129">
            <v>7.1870468443087138E-5</v>
          </cell>
          <cell r="L129">
            <v>6.578103248689776E-5</v>
          </cell>
          <cell r="M129">
            <v>6.416447043569736E-5</v>
          </cell>
          <cell r="N129">
            <v>6.2807910026890497E-5</v>
          </cell>
          <cell r="O129">
            <v>6.1709484125895231E-5</v>
          </cell>
        </row>
        <row r="130">
          <cell r="A130" t="str">
            <v>T_C-ICE-NGA-S1</v>
          </cell>
          <cell r="B130" t="str">
            <v>VAR_ncap</v>
          </cell>
          <cell r="C130" t="str">
            <v>-</v>
          </cell>
          <cell r="E130">
            <v>4.2359877675043098E-6</v>
          </cell>
          <cell r="F130">
            <v>3.74753138213887E-6</v>
          </cell>
          <cell r="G130">
            <v>1.2195694340231501E-6</v>
          </cell>
          <cell r="H130">
            <v>5.0831030038896401E-6</v>
          </cell>
          <cell r="I130">
            <v>2.70389283676743E-6</v>
          </cell>
          <cell r="J130">
            <v>2.2835618170803999E-6</v>
          </cell>
          <cell r="K130">
            <v>2.8947133913192802E-6</v>
          </cell>
          <cell r="L130">
            <v>2.4704636572889599E-6</v>
          </cell>
          <cell r="M130">
            <v>2.3205728201400302E-6</v>
          </cell>
          <cell r="N130">
            <v>2.5105431851102199E-6</v>
          </cell>
          <cell r="O130">
            <v>2.1451895807994201E-6</v>
          </cell>
        </row>
        <row r="131">
          <cell r="A131" t="str">
            <v>T_C-ICE-NGA-S1</v>
          </cell>
          <cell r="B131" t="str">
            <v>VAR_cap</v>
          </cell>
          <cell r="C131" t="str">
            <v>-</v>
          </cell>
          <cell r="D131">
            <v>2.5506859971970614E-4</v>
          </cell>
          <cell r="E131">
            <v>2.129607081295117E-4</v>
          </cell>
          <cell r="F131">
            <v>2.1514615278287765E-4</v>
          </cell>
          <cell r="G131">
            <v>1.4504904644138309E-5</v>
          </cell>
          <cell r="H131">
            <v>8.7065704122754403E-6</v>
          </cell>
          <cell r="I131">
            <v>6.4965822507410695E-6</v>
          </cell>
          <cell r="J131">
            <v>6.0869521980642398E-6</v>
          </cell>
          <cell r="K131">
            <v>6.3126429815356351E-6</v>
          </cell>
          <cell r="L131">
            <v>6.3443963939938989E-6</v>
          </cell>
          <cell r="M131">
            <v>6.5323652334659502E-6</v>
          </cell>
          <cell r="N131">
            <v>6.7192698361215751E-6</v>
          </cell>
          <cell r="O131">
            <v>6.8210148247936004E-6</v>
          </cell>
        </row>
        <row r="132">
          <cell r="A132" t="str">
            <v>D-T-ELC-car</v>
          </cell>
          <cell r="B132" t="str">
            <v>VAR_fout</v>
          </cell>
          <cell r="C132" t="str">
            <v>T-ELC-car</v>
          </cell>
          <cell r="D132">
            <v>0.73835429699275412</v>
          </cell>
          <cell r="E132">
            <v>1.5810349945946425</v>
          </cell>
          <cell r="F132">
            <v>4.2314320715453793</v>
          </cell>
          <cell r="G132">
            <v>14.308102584898824</v>
          </cell>
          <cell r="H132">
            <v>23.391248295270316</v>
          </cell>
          <cell r="I132">
            <v>24.779228716803821</v>
          </cell>
          <cell r="J132">
            <v>24.496517428745289</v>
          </cell>
          <cell r="K132">
            <v>24.311137827142282</v>
          </cell>
          <cell r="L132">
            <v>25.254218894805927</v>
          </cell>
          <cell r="M132">
            <v>25.240250850455659</v>
          </cell>
          <cell r="N132">
            <v>25.134291424274981</v>
          </cell>
          <cell r="O132">
            <v>25.277228277308645</v>
          </cell>
        </row>
        <row r="133">
          <cell r="A133" t="str">
            <v>D-T-ELC-car</v>
          </cell>
          <cell r="B133" t="str">
            <v>VAR_fin</v>
          </cell>
          <cell r="C133" t="str">
            <v>TELC</v>
          </cell>
          <cell r="D133">
            <v>0.73835429699275412</v>
          </cell>
          <cell r="E133">
            <v>1.5810349945946425</v>
          </cell>
          <cell r="F133">
            <v>4.2314320715453793</v>
          </cell>
          <cell r="G133">
            <v>14.308102584898824</v>
          </cell>
          <cell r="H133">
            <v>23.391248295270316</v>
          </cell>
          <cell r="I133">
            <v>24.779228716803821</v>
          </cell>
          <cell r="J133">
            <v>24.496517428745289</v>
          </cell>
          <cell r="K133">
            <v>24.311137827142282</v>
          </cell>
          <cell r="L133">
            <v>25.254218894805927</v>
          </cell>
          <cell r="M133">
            <v>25.240250850455659</v>
          </cell>
          <cell r="N133">
            <v>25.134291424274981</v>
          </cell>
          <cell r="O133">
            <v>25.277228277308645</v>
          </cell>
        </row>
        <row r="134">
          <cell r="A134" t="str">
            <v>D-T-ELC-car</v>
          </cell>
          <cell r="B134" t="str">
            <v>VAR_ncap</v>
          </cell>
          <cell r="C134" t="str">
            <v>-</v>
          </cell>
          <cell r="D134">
            <v>2.7492488538739498E-7</v>
          </cell>
          <cell r="E134">
            <v>3.75773898663436E-7</v>
          </cell>
          <cell r="F134">
            <v>0.97981649044778496</v>
          </cell>
          <cell r="G134">
            <v>6.0535200796000499</v>
          </cell>
          <cell r="H134">
            <v>11.0088939711368</v>
          </cell>
          <cell r="I134">
            <v>5.0178365710497799</v>
          </cell>
          <cell r="J134">
            <v>6.2336724788901101</v>
          </cell>
          <cell r="K134">
            <v>12.0961643582677</v>
          </cell>
          <cell r="L134">
            <v>7.1583731990369897</v>
          </cell>
          <cell r="M134">
            <v>7.5632432567451797</v>
          </cell>
          <cell r="N134">
            <v>13.9658169120731</v>
          </cell>
          <cell r="O134">
            <v>8.5849416925731106</v>
          </cell>
        </row>
        <row r="135">
          <cell r="A135" t="str">
            <v>D-T-ELC-car</v>
          </cell>
          <cell r="B135" t="str">
            <v>VAR_cap</v>
          </cell>
          <cell r="C135" t="str">
            <v>-</v>
          </cell>
          <cell r="D135">
            <v>1.2762582319829352</v>
          </cell>
          <cell r="E135">
            <v>1.2762586077568339</v>
          </cell>
          <cell r="F135">
            <v>2.2560750982046187</v>
          </cell>
          <cell r="G135">
            <v>8.3095951778046704</v>
          </cell>
          <cell r="H135">
            <v>18.373208543906905</v>
          </cell>
          <cell r="I135">
            <v>21.134345901073502</v>
          </cell>
          <cell r="J135">
            <v>22.260403021076701</v>
          </cell>
          <cell r="K135">
            <v>23.347673408207601</v>
          </cell>
          <cell r="L135">
            <v>25.433287981311299</v>
          </cell>
          <cell r="M135">
            <v>26.8177808140499</v>
          </cell>
          <cell r="N135">
            <v>28.560626958385701</v>
          </cell>
          <cell r="O135">
            <v>30.114001861391401</v>
          </cell>
        </row>
        <row r="136">
          <cell r="A136" t="str">
            <v>T_C-ICE-NGA-S2</v>
          </cell>
          <cell r="B136" t="str">
            <v>VAR_fout</v>
          </cell>
          <cell r="C136" t="str">
            <v>CO2_T</v>
          </cell>
          <cell r="D136">
            <v>2.828477197885503</v>
          </cell>
          <cell r="E136">
            <v>1.8971683145081608</v>
          </cell>
          <cell r="F136">
            <v>2.5691951943180906</v>
          </cell>
          <cell r="G136">
            <v>1.2953058492419829E-2</v>
          </cell>
          <cell r="H136">
            <v>1.2444062368669399E-2</v>
          </cell>
          <cell r="I136">
            <v>1.11518960578005E-2</v>
          </cell>
          <cell r="J136">
            <v>1.002100396032498E-2</v>
          </cell>
          <cell r="K136">
            <v>8.9317460524423898E-3</v>
          </cell>
          <cell r="L136">
            <v>8.1930042187260878E-3</v>
          </cell>
          <cell r="M136">
            <v>7.7017284188817805E-3</v>
          </cell>
          <cell r="N136">
            <v>7.4846184344606603E-3</v>
          </cell>
          <cell r="O136">
            <v>7.2801342724277997E-3</v>
          </cell>
        </row>
        <row r="137">
          <cell r="A137" t="str">
            <v>T_C-ICE-NGA-S2</v>
          </cell>
          <cell r="B137" t="str">
            <v>VAR_fout</v>
          </cell>
          <cell r="C137" t="str">
            <v>TPCAR</v>
          </cell>
          <cell r="D137">
            <v>3.2604140058357635E-2</v>
          </cell>
          <cell r="E137">
            <v>2.2409667033834634E-2</v>
          </cell>
          <cell r="F137">
            <v>3.0366556218888046E-2</v>
          </cell>
          <cell r="G137">
            <v>1.1858432444731523E-4</v>
          </cell>
          <cell r="H137">
            <v>1.0586089960689872E-4</v>
          </cell>
          <cell r="I137">
            <v>9.8809894679345348E-5</v>
          </cell>
          <cell r="J137">
            <v>9.4617906465278251E-5</v>
          </cell>
          <cell r="K137">
            <v>9.2977107594152637E-5</v>
          </cell>
          <cell r="L137">
            <v>9.2060676899833084E-5</v>
          </cell>
          <cell r="M137">
            <v>9.3582191902828968E-5</v>
          </cell>
          <cell r="N137">
            <v>9.5462291201859828E-5</v>
          </cell>
          <cell r="O137">
            <v>9.5456024223293959E-5</v>
          </cell>
        </row>
        <row r="138">
          <cell r="A138" t="str">
            <v>T_C-ICE-NGA-S2</v>
          </cell>
          <cell r="B138" t="str">
            <v>VAR_fin</v>
          </cell>
          <cell r="C138" t="str">
            <v>TNGA</v>
          </cell>
          <cell r="D138">
            <v>5.0150304927047834E-2</v>
          </cell>
          <cell r="E138">
            <v>3.363773607283975E-2</v>
          </cell>
          <cell r="F138">
            <v>4.5553106282235675E-2</v>
          </cell>
          <cell r="G138">
            <v>2.2966415766701814E-4</v>
          </cell>
          <cell r="H138">
            <v>2.2063940369981244E-4</v>
          </cell>
          <cell r="I138">
            <v>1.9772865350710104E-4</v>
          </cell>
          <cell r="J138">
            <v>1.7767737518306693E-4</v>
          </cell>
          <cell r="K138">
            <v>1.5836429170997126E-4</v>
          </cell>
          <cell r="L138">
            <v>1.4526603224691628E-4</v>
          </cell>
          <cell r="M138">
            <v>1.3655546841988964E-4</v>
          </cell>
          <cell r="N138">
            <v>1.3270600061100472E-4</v>
          </cell>
          <cell r="O138">
            <v>1.2908039490120213E-4</v>
          </cell>
        </row>
        <row r="139">
          <cell r="A139" t="str">
            <v>T_C-ICE-NGA-S2</v>
          </cell>
          <cell r="B139" t="str">
            <v>VAR_ncap</v>
          </cell>
          <cell r="C139" t="str">
            <v>-</v>
          </cell>
          <cell r="E139">
            <v>2.9761064531235001E-6</v>
          </cell>
          <cell r="F139">
            <v>3.77988267578361E-6</v>
          </cell>
          <cell r="G139">
            <v>1.6255931182948699E-6</v>
          </cell>
          <cell r="H139">
            <v>5.3728809426565297E-6</v>
          </cell>
          <cell r="I139">
            <v>3.3571331028095302E-6</v>
          </cell>
          <cell r="J139">
            <v>2.7939900588882301E-6</v>
          </cell>
          <cell r="K139">
            <v>3.5351356809414598E-6</v>
          </cell>
          <cell r="L139">
            <v>2.9599106117170099E-6</v>
          </cell>
          <cell r="M139">
            <v>2.7168272063929498E-6</v>
          </cell>
          <cell r="N139">
            <v>2.9406313646801299E-6</v>
          </cell>
          <cell r="O139">
            <v>2.4932894098948801E-6</v>
          </cell>
        </row>
        <row r="140">
          <cell r="A140" t="str">
            <v>T_C-ICE-NGA-S2</v>
          </cell>
          <cell r="B140" t="str">
            <v>VAR_cap</v>
          </cell>
          <cell r="C140" t="str">
            <v>-</v>
          </cell>
          <cell r="D140">
            <v>2.503058555140178E-3</v>
          </cell>
          <cell r="E140">
            <v>2.3413520152570501E-3</v>
          </cell>
          <cell r="F140">
            <v>2.3129854101301807E-3</v>
          </cell>
          <cell r="G140">
            <v>9.1597200638001558E-6</v>
          </cell>
          <cell r="H140">
            <v>8.5248107846258136E-6</v>
          </cell>
          <cell r="I140">
            <v>8.1914037789808997E-6</v>
          </cell>
          <cell r="J140">
            <v>7.8835520920503862E-6</v>
          </cell>
          <cell r="K140">
            <v>7.7896497440230985E-6</v>
          </cell>
          <cell r="L140">
            <v>7.7435214098632889E-6</v>
          </cell>
          <cell r="M140">
            <v>7.8283006519900934E-6</v>
          </cell>
          <cell r="N140">
            <v>7.9532683116004291E-6</v>
          </cell>
          <cell r="O140">
            <v>8.0766400130880559E-6</v>
          </cell>
        </row>
        <row r="141">
          <cell r="A141" t="str">
            <v>TFLGV-ICEDSL</v>
          </cell>
          <cell r="B141" t="str">
            <v>VAR_fout</v>
          </cell>
          <cell r="C141" t="str">
            <v>CO2_T</v>
          </cell>
          <cell r="D141">
            <v>325.61804161910061</v>
          </cell>
          <cell r="E141">
            <v>384.70602823866693</v>
          </cell>
          <cell r="F141">
            <v>384.61115693758512</v>
          </cell>
          <cell r="G141">
            <v>154.36769174803243</v>
          </cell>
          <cell r="H141">
            <v>20.446674131260941</v>
          </cell>
          <cell r="I141">
            <v>20.288994168666139</v>
          </cell>
          <cell r="J141">
            <v>11.275484290490011</v>
          </cell>
          <cell r="K141">
            <v>1.3911073112838501</v>
          </cell>
          <cell r="L141">
            <v>1.2424048076352689</v>
          </cell>
          <cell r="M141">
            <v>1.033734069781217</v>
          </cell>
          <cell r="N141">
            <v>0.82710447038671253</v>
          </cell>
          <cell r="O141">
            <v>1.1895349161651241</v>
          </cell>
        </row>
        <row r="142">
          <cell r="A142" t="str">
            <v>TFLGV-ICEDSL</v>
          </cell>
          <cell r="B142" t="str">
            <v>VAR_fout</v>
          </cell>
          <cell r="C142" t="str">
            <v>TFLGV</v>
          </cell>
          <cell r="D142">
            <v>1.5197634089092367</v>
          </cell>
          <cell r="E142">
            <v>1.7955459163035308</v>
          </cell>
          <cell r="F142">
            <v>1.7951031216376629</v>
          </cell>
          <cell r="G142">
            <v>0.72048332540145643</v>
          </cell>
          <cell r="H142">
            <v>9.5431159232052101E-2</v>
          </cell>
          <cell r="I142">
            <v>9.4695216480605762E-2</v>
          </cell>
          <cell r="J142">
            <v>5.2626286790530469E-2</v>
          </cell>
          <cell r="K142">
            <v>6.4927421682253843E-3</v>
          </cell>
          <cell r="L142">
            <v>5.7987000852542528E-3</v>
          </cell>
          <cell r="M142">
            <v>4.8247670982373625E-3</v>
          </cell>
          <cell r="N142">
            <v>3.8603607563901144E-3</v>
          </cell>
          <cell r="O142">
            <v>5.5519394141016337E-3</v>
          </cell>
        </row>
        <row r="143">
          <cell r="A143" t="str">
            <v>TFLGV-ICEDSL</v>
          </cell>
          <cell r="B143" t="str">
            <v>VAR_fin</v>
          </cell>
          <cell r="C143" t="str">
            <v>TDSL</v>
          </cell>
          <cell r="D143">
            <v>4.4422652335484356</v>
          </cell>
          <cell r="E143">
            <v>5.2483769200363888</v>
          </cell>
          <cell r="F143">
            <v>5.2470826321635027</v>
          </cell>
          <cell r="G143">
            <v>2.1059712380359117</v>
          </cell>
          <cell r="H143">
            <v>0.2789450768248421</v>
          </cell>
          <cell r="I143">
            <v>0.27679391771713696</v>
          </cell>
          <cell r="J143">
            <v>0.15382652510900474</v>
          </cell>
          <cell r="K143">
            <v>1.8978271640980229E-2</v>
          </cell>
          <cell r="L143">
            <v>1.6949588098707627E-2</v>
          </cell>
          <cell r="M143">
            <v>1.4102784035214404E-2</v>
          </cell>
          <cell r="N143">
            <v>1.128382633542583E-2</v>
          </cell>
          <cell r="O143">
            <v>1.6228307178241804E-2</v>
          </cell>
        </row>
        <row r="144">
          <cell r="A144" t="str">
            <v>TFLGV-ICEDSL</v>
          </cell>
          <cell r="B144" t="str">
            <v>VAR_ncap</v>
          </cell>
          <cell r="C144" t="str">
            <v>-</v>
          </cell>
          <cell r="E144">
            <v>1.9964259624979702E-5</v>
          </cell>
          <cell r="F144">
            <v>1.30019036758184E-4</v>
          </cell>
          <cell r="G144">
            <v>1.22105660535612E-4</v>
          </cell>
          <cell r="H144">
            <v>9.2455993702660402E-3</v>
          </cell>
          <cell r="I144">
            <v>5.6332653634183801E-5</v>
          </cell>
          <cell r="J144">
            <v>3.1136603360118801E-4</v>
          </cell>
          <cell r="K144">
            <v>2.4584486200592102E-4</v>
          </cell>
          <cell r="L144">
            <v>1.2699709065387601E-4</v>
          </cell>
          <cell r="M144">
            <v>1.5625056699047199E-4</v>
          </cell>
          <cell r="N144">
            <v>1.5129780826219399E-4</v>
          </cell>
          <cell r="O144">
            <v>2.0450089304188701E-4</v>
          </cell>
        </row>
        <row r="145">
          <cell r="A145" t="str">
            <v>TFLGV-ICEDSL</v>
          </cell>
          <cell r="B145" t="str">
            <v>VAR_cap</v>
          </cell>
          <cell r="C145" t="str">
            <v>-</v>
          </cell>
          <cell r="D145">
            <v>0.10616892790304057</v>
          </cell>
          <cell r="E145">
            <v>0.12517588424014731</v>
          </cell>
          <cell r="F145">
            <v>0.12530580731740945</v>
          </cell>
          <cell r="G145">
            <v>7.1112205287766198E-2</v>
          </cell>
          <cell r="H145">
            <v>9.4343032869079486E-3</v>
          </cell>
          <cell r="I145">
            <v>9.3275204576703657E-3</v>
          </cell>
          <cell r="J145">
            <v>5.1615990276794779E-3</v>
          </cell>
          <cell r="K145">
            <v>5.7640946959225522E-4</v>
          </cell>
          <cell r="L145">
            <v>5.1285636078820781E-4</v>
          </cell>
          <cell r="M145">
            <v>4.0909420103465456E-4</v>
          </cell>
          <cell r="N145">
            <v>3.3000012595193361E-4</v>
          </cell>
          <cell r="O145">
            <v>4.6107050764320466E-4</v>
          </cell>
        </row>
        <row r="146">
          <cell r="A146" t="str">
            <v>T_C-ICE-NGA-S3</v>
          </cell>
          <cell r="B146" t="str">
            <v>VAR_fout</v>
          </cell>
          <cell r="C146" t="str">
            <v>CO2_T</v>
          </cell>
          <cell r="D146">
            <v>0.23824179624836336</v>
          </cell>
          <cell r="E146">
            <v>0.20960068209269123</v>
          </cell>
          <cell r="F146">
            <v>0.27188698435082204</v>
          </cell>
          <cell r="G146">
            <v>3.2991645006189278E-2</v>
          </cell>
          <cell r="H146">
            <v>1.748466740964813E-2</v>
          </cell>
          <cell r="I146">
            <v>1.4925627968777899E-2</v>
          </cell>
          <cell r="J146">
            <v>1.3076267603774261E-2</v>
          </cell>
          <cell r="K146">
            <v>1.1600320417073939E-2</v>
          </cell>
          <cell r="L146">
            <v>1.0762761693152708E-2</v>
          </cell>
          <cell r="M146">
            <v>9.8657689320192192E-3</v>
          </cell>
          <cell r="N146">
            <v>9.4106167823141927E-3</v>
          </cell>
          <cell r="O146">
            <v>8.8632459709886598E-3</v>
          </cell>
        </row>
        <row r="147">
          <cell r="A147" t="str">
            <v>T_C-ICE-NGA-S3</v>
          </cell>
          <cell r="B147" t="str">
            <v>VAR_fout</v>
          </cell>
          <cell r="C147" t="str">
            <v>TPCAR</v>
          </cell>
          <cell r="D147">
            <v>1.9766298290697123E-3</v>
          </cell>
          <cell r="E147">
            <v>1.7639334855341512E-3</v>
          </cell>
          <cell r="F147">
            <v>2.2789657063115214E-3</v>
          </cell>
          <cell r="G147">
            <v>2.835275801341594E-4</v>
          </cell>
          <cell r="H147">
            <v>1.4677009617572437E-4</v>
          </cell>
          <cell r="I147">
            <v>1.2716998147499945E-4</v>
          </cell>
          <cell r="J147">
            <v>1.1849244590372925E-4</v>
          </cell>
          <cell r="K147">
            <v>1.161806806396292E-4</v>
          </cell>
          <cell r="L147">
            <v>1.1635460286626584E-4</v>
          </cell>
          <cell r="M147">
            <v>1.1515312662032699E-4</v>
          </cell>
          <cell r="N147">
            <v>1.1538670793376729E-4</v>
          </cell>
          <cell r="O147">
            <v>1.118481398605838E-4</v>
          </cell>
        </row>
        <row r="148">
          <cell r="A148" t="str">
            <v>T_C-ICE-NGA-S3</v>
          </cell>
          <cell r="B148" t="str">
            <v>VAR_fin</v>
          </cell>
          <cell r="C148" t="str">
            <v>TNGA</v>
          </cell>
          <cell r="D148">
            <v>4.2241453235525471E-3</v>
          </cell>
          <cell r="E148">
            <v>3.7163241505796234E-3</v>
          </cell>
          <cell r="F148">
            <v>4.8206912118939991E-3</v>
          </cell>
          <cell r="G148">
            <v>5.849582447905921E-4</v>
          </cell>
          <cell r="H148">
            <v>3.1001183350439925E-4</v>
          </cell>
          <cell r="I148">
            <v>2.6463879377265788E-4</v>
          </cell>
          <cell r="J148">
            <v>2.3184871637897648E-4</v>
          </cell>
          <cell r="K148">
            <v>2.0567944001904156E-4</v>
          </cell>
          <cell r="L148">
            <v>1.9082910803462259E-4</v>
          </cell>
          <cell r="M148">
            <v>1.7492498106417062E-4</v>
          </cell>
          <cell r="N148">
            <v>1.6685490748784027E-4</v>
          </cell>
          <cell r="O148">
            <v>1.5714975125866404E-4</v>
          </cell>
        </row>
        <row r="149">
          <cell r="A149" t="str">
            <v>T_C-ICE-NGA-S3</v>
          </cell>
          <cell r="B149" t="str">
            <v>VAR_ncap</v>
          </cell>
          <cell r="C149" t="str">
            <v>-</v>
          </cell>
          <cell r="E149">
            <v>3.6316456937580002E-6</v>
          </cell>
          <cell r="F149">
            <v>3.6552495223646498E-6</v>
          </cell>
          <cell r="G149">
            <v>1.9310745268577201E-6</v>
          </cell>
          <cell r="H149">
            <v>5.7321592539260902E-6</v>
          </cell>
          <cell r="I149">
            <v>3.79124178187163E-6</v>
          </cell>
          <cell r="J149">
            <v>3.2050287636875202E-6</v>
          </cell>
          <cell r="K149">
            <v>4.12427404323719E-6</v>
          </cell>
          <cell r="L149">
            <v>3.4336864015070699E-6</v>
          </cell>
          <cell r="M149">
            <v>2.9909595253979499E-6</v>
          </cell>
          <cell r="N149">
            <v>3.2324354239593E-6</v>
          </cell>
          <cell r="O149">
            <v>2.6515455954348301E-6</v>
          </cell>
        </row>
        <row r="150">
          <cell r="A150" t="str">
            <v>T_C-ICE-NGA-S3</v>
          </cell>
          <cell r="B150" t="str">
            <v>VAR_cap</v>
          </cell>
          <cell r="C150" t="str">
            <v>-</v>
          </cell>
          <cell r="D150">
            <v>1.5106756576821538E-4</v>
          </cell>
          <cell r="E150">
            <v>1.6200862727491698E-4</v>
          </cell>
          <cell r="F150">
            <v>1.6372272194684968E-4</v>
          </cell>
          <cell r="G150">
            <v>2.0161973217688566E-5</v>
          </cell>
          <cell r="H150">
            <v>1.093874045195825E-5</v>
          </cell>
          <cell r="I150">
            <v>9.6317303065388384E-6</v>
          </cell>
          <cell r="J150">
            <v>9.0748216136587217E-6</v>
          </cell>
          <cell r="K150">
            <v>8.972002149249933E-6</v>
          </cell>
          <cell r="L150">
            <v>8.9918238532811438E-6</v>
          </cell>
          <cell r="M150">
            <v>8.9405950101752934E-6</v>
          </cell>
          <cell r="N150">
            <v>8.8911706315240826E-6</v>
          </cell>
          <cell r="O150">
            <v>8.8086256353970464E-6</v>
          </cell>
        </row>
        <row r="151">
          <cell r="A151" t="str">
            <v>T_C-ICE-NGA-S4</v>
          </cell>
          <cell r="B151" t="str">
            <v>VAR_fout</v>
          </cell>
          <cell r="C151" t="str">
            <v>CO2_T</v>
          </cell>
          <cell r="D151">
            <v>2.7124824127454907</v>
          </cell>
          <cell r="E151">
            <v>2.656378497808952</v>
          </cell>
          <cell r="F151">
            <v>2.4772528970527437</v>
          </cell>
          <cell r="G151">
            <v>8.336574466124843E-3</v>
          </cell>
          <cell r="H151">
            <v>1.3629034251451611E-2</v>
          </cell>
          <cell r="I151">
            <v>1.3337263651983268E-2</v>
          </cell>
          <cell r="J151">
            <v>1.186497257250353E-2</v>
          </cell>
          <cell r="K151">
            <v>1.0521153874176868E-2</v>
          </cell>
          <cell r="L151">
            <v>9.764691302560434E-3</v>
          </cell>
          <cell r="M151">
            <v>8.7802016790861307E-3</v>
          </cell>
          <cell r="N151">
            <v>8.1217231268045972E-3</v>
          </cell>
          <cell r="O151">
            <v>7.6304459681852599E-3</v>
          </cell>
        </row>
        <row r="152">
          <cell r="A152" t="str">
            <v>T_C-ICE-NGA-S4</v>
          </cell>
          <cell r="B152" t="str">
            <v>VAR_fout</v>
          </cell>
          <cell r="C152" t="str">
            <v>TPCAR</v>
          </cell>
          <cell r="D152">
            <v>3.2833006132629863E-2</v>
          </cell>
          <cell r="E152">
            <v>3.2126904203347267E-2</v>
          </cell>
          <cell r="F152">
            <v>2.9934272491439599E-2</v>
          </cell>
          <cell r="G152">
            <v>7.2701706187569258E-5</v>
          </cell>
          <cell r="H152">
            <v>1.1298078960466383E-4</v>
          </cell>
          <cell r="I152">
            <v>1.1438682246121694E-4</v>
          </cell>
          <cell r="J152">
            <v>1.0823373040112735E-4</v>
          </cell>
          <cell r="K152">
            <v>1.0581861102230388E-4</v>
          </cell>
          <cell r="L152">
            <v>1.0573263748236615E-4</v>
          </cell>
          <cell r="M152">
            <v>1.0227685268181716E-4</v>
          </cell>
          <cell r="N152">
            <v>9.9241753418230792E-5</v>
          </cell>
          <cell r="O152">
            <v>9.598830771462108E-5</v>
          </cell>
        </row>
        <row r="153">
          <cell r="A153" t="str">
            <v>T_C-ICE-NGA-S4</v>
          </cell>
          <cell r="B153" t="str">
            <v>VAR_fin</v>
          </cell>
          <cell r="C153" t="str">
            <v>TNGA</v>
          </cell>
          <cell r="D153">
            <v>4.8093659800451924E-2</v>
          </cell>
          <cell r="E153">
            <v>4.7098909535619647E-2</v>
          </cell>
          <cell r="F153">
            <v>4.39229237066091E-2</v>
          </cell>
          <cell r="G153">
            <v>1.4781160400930562E-4</v>
          </cell>
          <cell r="H153">
            <v>2.4164954346545415E-4</v>
          </cell>
          <cell r="I153">
            <v>2.3647630588622808E-4</v>
          </cell>
          <cell r="J153">
            <v>2.1037185412240333E-4</v>
          </cell>
          <cell r="K153">
            <v>1.86545281457037E-4</v>
          </cell>
          <cell r="L153">
            <v>1.7313282451348306E-4</v>
          </cell>
          <cell r="M153">
            <v>1.5567733473556989E-4</v>
          </cell>
          <cell r="N153">
            <v>1.4400218309937202E-4</v>
          </cell>
          <cell r="O153">
            <v>1.3529159518058974E-4</v>
          </cell>
        </row>
        <row r="154">
          <cell r="A154" t="str">
            <v>T_C-ICE-NGA-S4</v>
          </cell>
          <cell r="B154" t="str">
            <v>VAR_ncap</v>
          </cell>
          <cell r="C154" t="str">
            <v>-</v>
          </cell>
          <cell r="E154">
            <v>3.5365048565679798E-6</v>
          </cell>
          <cell r="F154">
            <v>4.1318891540997496E-6</v>
          </cell>
          <cell r="G154">
            <v>1.9847652936727401E-6</v>
          </cell>
          <cell r="H154">
            <v>6.6873530366912602E-6</v>
          </cell>
          <cell r="I154">
            <v>3.96547598654593E-6</v>
          </cell>
          <cell r="J154">
            <v>3.3405620227470999E-6</v>
          </cell>
          <cell r="K154">
            <v>4.3112423502409504E-6</v>
          </cell>
          <cell r="L154">
            <v>3.5324159807986299E-6</v>
          </cell>
          <cell r="M154">
            <v>2.9298304196748398E-6</v>
          </cell>
          <cell r="N154">
            <v>3.1195470053582798E-6</v>
          </cell>
          <cell r="O154">
            <v>2.6505565982437799E-6</v>
          </cell>
        </row>
        <row r="155">
          <cell r="A155" t="str">
            <v>T_C-ICE-NGA-S4</v>
          </cell>
          <cell r="B155" t="str">
            <v>VAR_cap</v>
          </cell>
          <cell r="C155" t="str">
            <v>-</v>
          </cell>
          <cell r="D155">
            <v>2.6074482428115001E-3</v>
          </cell>
          <cell r="E155">
            <v>2.5370467001352023E-3</v>
          </cell>
          <cell r="F155">
            <v>2.3644773492337216E-3</v>
          </cell>
          <cell r="G155">
            <v>6.036564760555441E-6</v>
          </cell>
          <cell r="H155">
            <v>9.7097648916492029E-6</v>
          </cell>
          <cell r="I155">
            <v>9.95453076742886E-6</v>
          </cell>
          <cell r="J155">
            <v>9.5148676620627397E-6</v>
          </cell>
          <cell r="K155">
            <v>9.3699517848288663E-6</v>
          </cell>
          <cell r="L155">
            <v>9.3274190193111875E-6</v>
          </cell>
          <cell r="M155">
            <v>9.0846753723796237E-6</v>
          </cell>
          <cell r="N155">
            <v>8.7953517685099334E-6</v>
          </cell>
          <cell r="O155">
            <v>8.6254229763220004E-6</v>
          </cell>
        </row>
        <row r="156">
          <cell r="A156" t="str">
            <v>T_C-MHY-GSL-S1</v>
          </cell>
          <cell r="B156" t="str">
            <v>VAR_fout</v>
          </cell>
          <cell r="C156" t="str">
            <v>CO2_T</v>
          </cell>
          <cell r="E156">
            <v>5.4698572520502503E-2</v>
          </cell>
          <cell r="F156">
            <v>15.74296816582476</v>
          </cell>
          <cell r="G156">
            <v>14.619995684298068</v>
          </cell>
          <cell r="H156">
            <v>10.546714539227954</v>
          </cell>
          <cell r="I156">
            <v>2.0603932528189817</v>
          </cell>
          <cell r="J156">
            <v>0.10736552285490811</v>
          </cell>
          <cell r="K156">
            <v>8.0022338599072901E-2</v>
          </cell>
          <cell r="L156">
            <v>6.000278697494877E-2</v>
          </cell>
          <cell r="M156">
            <v>8.6691335388110899E-2</v>
          </cell>
          <cell r="N156">
            <v>0.19257135803541622</v>
          </cell>
          <cell r="O156">
            <v>0.2589863922049232</v>
          </cell>
        </row>
        <row r="157">
          <cell r="A157" t="str">
            <v>T_C-MHY-GSL-S1</v>
          </cell>
          <cell r="B157" t="str">
            <v>VAR_fout</v>
          </cell>
          <cell r="C157" t="str">
            <v>TPCAR</v>
          </cell>
          <cell r="E157">
            <v>3.8420653576776978E-4</v>
          </cell>
          <cell r="F157">
            <v>0.11784854585296742</v>
          </cell>
          <cell r="G157">
            <v>0.11005051792231467</v>
          </cell>
          <cell r="H157">
            <v>7.9551633103823655E-2</v>
          </cell>
          <cell r="I157">
            <v>1.5951522386563527E-2</v>
          </cell>
          <cell r="J157">
            <v>1.0844068206329141E-3</v>
          </cell>
          <cell r="K157">
            <v>8.96339622779154E-4</v>
          </cell>
          <cell r="L157">
            <v>7.2425349213705637E-4</v>
          </cell>
          <cell r="M157">
            <v>1.0858268622464975E-3</v>
          </cell>
          <cell r="N157">
            <v>2.4119959915027359E-3</v>
          </cell>
          <cell r="O157">
            <v>3.2438579974969342E-3</v>
          </cell>
        </row>
        <row r="158">
          <cell r="A158" t="str">
            <v>T_C-MHY-GSL-S1</v>
          </cell>
          <cell r="B158" t="str">
            <v>VAR_fin</v>
          </cell>
          <cell r="C158" t="str">
            <v>TGSL</v>
          </cell>
          <cell r="E158">
            <v>7.4117306938350298E-4</v>
          </cell>
          <cell r="F158">
            <v>0.21331935184044423</v>
          </cell>
          <cell r="G158">
            <v>0.19810292255146372</v>
          </cell>
          <cell r="H158">
            <v>0.14290941110064961</v>
          </cell>
          <cell r="I158">
            <v>2.7918607761774752E-2</v>
          </cell>
          <cell r="J158">
            <v>1.4548173828578318E-3</v>
          </cell>
          <cell r="K158">
            <v>1.0843135311527487E-3</v>
          </cell>
          <cell r="L158">
            <v>8.1304589396949628E-4</v>
          </cell>
          <cell r="M158">
            <v>1.174679341302317E-3</v>
          </cell>
          <cell r="N158">
            <v>2.6093679950598423E-3</v>
          </cell>
          <cell r="O158">
            <v>3.5093007073837895E-3</v>
          </cell>
        </row>
        <row r="159">
          <cell r="A159" t="str">
            <v>T_C-MHY-GSL-S1</v>
          </cell>
          <cell r="B159" t="str">
            <v>VAR_ncap</v>
          </cell>
          <cell r="C159" t="str">
            <v>-</v>
          </cell>
          <cell r="E159">
            <v>4.5310084839041498E-5</v>
          </cell>
          <cell r="F159">
            <v>1.8101770196977399E-2</v>
          </cell>
          <cell r="G159">
            <v>1.03663193234043E-3</v>
          </cell>
          <cell r="H159">
            <v>7.9808513944907403E-5</v>
          </cell>
          <cell r="I159">
            <v>8.4127268689876896E-5</v>
          </cell>
          <cell r="J159">
            <v>4.1743117932204397E-5</v>
          </cell>
          <cell r="K159">
            <v>4.4495073225625501E-5</v>
          </cell>
          <cell r="L159">
            <v>3.6854835161973198E-5</v>
          </cell>
          <cell r="M159">
            <v>9.0923152933448196E-5</v>
          </cell>
          <cell r="N159">
            <v>2.37365613174928E-4</v>
          </cell>
          <cell r="O159">
            <v>1.5543302360500899E-4</v>
          </cell>
        </row>
        <row r="160">
          <cell r="A160" t="str">
            <v>T_C-MHY-GSL-S1</v>
          </cell>
          <cell r="B160" t="str">
            <v>VAR_cap</v>
          </cell>
          <cell r="C160" t="str">
            <v>-</v>
          </cell>
          <cell r="E160">
            <v>4.4706864841473001E-5</v>
          </cell>
          <cell r="F160">
            <v>1.7902926501265699E-2</v>
          </cell>
          <cell r="G160">
            <v>1.6718985099054E-2</v>
          </cell>
          <cell r="H160">
            <v>1.2079510957074701E-2</v>
          </cell>
          <cell r="I160">
            <v>2.4134191305242398E-3</v>
          </cell>
          <cell r="J160">
            <v>1.5788070023107999E-4</v>
          </cell>
          <cell r="K160">
            <v>1.28407387687038E-4</v>
          </cell>
          <cell r="L160">
            <v>1.0394652639971501E-4</v>
          </cell>
          <cell r="M160">
            <v>1.55279947192284E-4</v>
          </cell>
          <cell r="N160">
            <v>3.5717447812515002E-4</v>
          </cell>
          <cell r="O160">
            <v>4.8372178971338502E-4</v>
          </cell>
        </row>
        <row r="161">
          <cell r="A161" t="str">
            <v>T_TRLY_ELC</v>
          </cell>
          <cell r="B161" t="str">
            <v>VAR_fout</v>
          </cell>
          <cell r="C161" t="str">
            <v>TPTRLY</v>
          </cell>
          <cell r="D161">
            <v>2.7120999999999972E-2</v>
          </cell>
          <cell r="E161">
            <v>2.7782165745480814E-2</v>
          </cell>
          <cell r="F161">
            <v>2.8773914363701983E-2</v>
          </cell>
          <cell r="G161">
            <v>3.042682872740389E-2</v>
          </cell>
          <cell r="H161">
            <v>3.1023641718362919E-2</v>
          </cell>
          <cell r="I161">
            <v>3.1892522889951397E-2</v>
          </cell>
          <cell r="J161">
            <v>3.2426583620297177E-2</v>
          </cell>
          <cell r="K161">
            <v>3.2960644350642984E-2</v>
          </cell>
          <cell r="L161">
            <v>3.5939564798539693E-2</v>
          </cell>
          <cell r="M161">
            <v>3.8019840657423198E-2</v>
          </cell>
          <cell r="N161">
            <v>4.0091477970173192E-2</v>
          </cell>
          <cell r="O161">
            <v>4.2130119148439206E-2</v>
          </cell>
        </row>
        <row r="162">
          <cell r="A162" t="str">
            <v>T_TRLY_ELC</v>
          </cell>
          <cell r="B162" t="str">
            <v>VAR_fin</v>
          </cell>
          <cell r="C162" t="str">
            <v>TELC</v>
          </cell>
          <cell r="D162">
            <v>0.2816422643485601</v>
          </cell>
          <cell r="E162">
            <v>0.30668648626079364</v>
          </cell>
          <cell r="F162">
            <v>0.35078787907941233</v>
          </cell>
          <cell r="G162">
            <v>0.44905706465165934</v>
          </cell>
          <cell r="H162">
            <v>0.45786518239100965</v>
          </cell>
          <cell r="I162">
            <v>0.4706886426319784</v>
          </cell>
          <cell r="J162">
            <v>0.47857062553803131</v>
          </cell>
          <cell r="K162">
            <v>0.48645260844408511</v>
          </cell>
          <cell r="L162">
            <v>0.5304172714770905</v>
          </cell>
          <cell r="M162">
            <v>0.5611192082193377</v>
          </cell>
          <cell r="N162">
            <v>0.59169365220825365</v>
          </cell>
          <cell r="O162">
            <v>0.62178111980442863</v>
          </cell>
        </row>
        <row r="163">
          <cell r="A163" t="str">
            <v>T_C-MHY-GSL-S2</v>
          </cell>
          <cell r="B163" t="str">
            <v>VAR_fout</v>
          </cell>
          <cell r="C163" t="str">
            <v>CO2_T</v>
          </cell>
          <cell r="E163">
            <v>4.6257668203444097E-2</v>
          </cell>
          <cell r="F163">
            <v>0.55312757487575925</v>
          </cell>
          <cell r="G163">
            <v>0.70033644803398265</v>
          </cell>
          <cell r="H163">
            <v>0.62201256280524031</v>
          </cell>
          <cell r="I163">
            <v>0.35690679951758997</v>
          </cell>
          <cell r="J163">
            <v>0.19288693368876272</v>
          </cell>
          <cell r="K163">
            <v>0.1510720186565512</v>
          </cell>
          <cell r="L163">
            <v>0.12126212379522675</v>
          </cell>
          <cell r="M163">
            <v>0.162982813646738</v>
          </cell>
          <cell r="N163">
            <v>0.24066850312813157</v>
          </cell>
          <cell r="O163">
            <v>0.27097003554940247</v>
          </cell>
        </row>
        <row r="164">
          <cell r="A164" t="str">
            <v>T_C-MHY-GSL-S2</v>
          </cell>
          <cell r="B164" t="str">
            <v>VAR_fout</v>
          </cell>
          <cell r="C164" t="str">
            <v>TPCAR</v>
          </cell>
          <cell r="E164">
            <v>2.6158593044398775E-4</v>
          </cell>
          <cell r="F164">
            <v>3.3283282445756091E-3</v>
          </cell>
          <cell r="G164">
            <v>4.3960630248860615E-3</v>
          </cell>
          <cell r="H164">
            <v>4.0566705943185163E-3</v>
          </cell>
          <cell r="I164">
            <v>2.5822837151055007E-3</v>
          </cell>
          <cell r="J164">
            <v>1.6075675164756553E-3</v>
          </cell>
          <cell r="K164">
            <v>1.4152023359075624E-3</v>
          </cell>
          <cell r="L164">
            <v>1.2214347250608967E-3</v>
          </cell>
          <cell r="M164">
            <v>1.701868182443701E-3</v>
          </cell>
          <cell r="N164">
            <v>2.5130629348312098E-3</v>
          </cell>
          <cell r="O164">
            <v>2.8294718417164631E-3</v>
          </cell>
        </row>
        <row r="165">
          <cell r="A165" t="str">
            <v>T_C-MHY-GSL-S2</v>
          </cell>
          <cell r="B165" t="str">
            <v>VAR_fin</v>
          </cell>
          <cell r="C165" t="str">
            <v>TGSL</v>
          </cell>
          <cell r="E165">
            <v>6.2679767213338791E-4</v>
          </cell>
          <cell r="F165">
            <v>7.4949535891024278E-3</v>
          </cell>
          <cell r="G165">
            <v>9.4896537673981336E-3</v>
          </cell>
          <cell r="H165">
            <v>8.4283545095561203E-3</v>
          </cell>
          <cell r="I165">
            <v>4.8361354948182915E-3</v>
          </cell>
          <cell r="J165">
            <v>2.6136440879236159E-3</v>
          </cell>
          <cell r="K165">
            <v>2.047046323259501E-3</v>
          </cell>
          <cell r="L165">
            <v>1.6431182086074079E-3</v>
          </cell>
          <cell r="M165">
            <v>2.2084392093053916E-3</v>
          </cell>
          <cell r="N165">
            <v>3.2610908282944624E-3</v>
          </cell>
          <cell r="O165">
            <v>3.6716806985013918E-3</v>
          </cell>
        </row>
        <row r="166">
          <cell r="A166" t="str">
            <v>T_C-MHY-GSL-S2</v>
          </cell>
          <cell r="B166" t="str">
            <v>VAR_ncap</v>
          </cell>
          <cell r="C166" t="str">
            <v>-</v>
          </cell>
          <cell r="E166">
            <v>2.20823153204376E-5</v>
          </cell>
          <cell r="F166">
            <v>2.7792914355687499E-4</v>
          </cell>
          <cell r="G166">
            <v>1.8029614435976699E-4</v>
          </cell>
          <cell r="H166">
            <v>7.7605738605856299E-5</v>
          </cell>
          <cell r="I166">
            <v>7.3717495092835204E-5</v>
          </cell>
          <cell r="J166">
            <v>4.70805756140146E-5</v>
          </cell>
          <cell r="K166">
            <v>5.1902625434899602E-5</v>
          </cell>
          <cell r="L166">
            <v>4.3307549380706899E-5</v>
          </cell>
          <cell r="M166">
            <v>8.7926382003103003E-5</v>
          </cell>
          <cell r="N166">
            <v>1.267688684461E-4</v>
          </cell>
          <cell r="O166">
            <v>7.3256987789288005E-5</v>
          </cell>
        </row>
        <row r="167">
          <cell r="A167" t="str">
            <v>T_C-MHY-GSL-S2</v>
          </cell>
          <cell r="B167" t="str">
            <v>VAR_cap</v>
          </cell>
          <cell r="C167" t="str">
            <v>-</v>
          </cell>
          <cell r="E167">
            <v>2.1788330123958201E-5</v>
          </cell>
          <cell r="F167">
            <v>2.9477022573993198E-4</v>
          </cell>
          <cell r="G167">
            <v>4.2852474595680002E-4</v>
          </cell>
          <cell r="H167">
            <v>3.9276262549110602E-4</v>
          </cell>
          <cell r="I167">
            <v>2.4843067525572601E-4</v>
          </cell>
          <cell r="J167">
            <v>1.5316863388880101E-4</v>
          </cell>
          <cell r="K167">
            <v>1.34048607557725E-4</v>
          </cell>
          <cell r="L167">
            <v>1.1893549675903E-4</v>
          </cell>
          <cell r="M167">
            <v>1.6331442430697401E-4</v>
          </cell>
          <cell r="N167">
            <v>2.4860644631895799E-4</v>
          </cell>
          <cell r="O167">
            <v>2.8795223823849101E-4</v>
          </cell>
        </row>
        <row r="168">
          <cell r="A168" t="str">
            <v>T_C-MHY-DSL-S1</v>
          </cell>
          <cell r="B168" t="str">
            <v>VAR_fout</v>
          </cell>
          <cell r="C168" t="str">
            <v>CO2_T</v>
          </cell>
          <cell r="E168">
            <v>5.6275207774433601E-2</v>
          </cell>
          <cell r="F168">
            <v>61.140372907853994</v>
          </cell>
          <cell r="G168">
            <v>156.93159458173318</v>
          </cell>
          <cell r="H168">
            <v>143.39666199895137</v>
          </cell>
          <cell r="I168">
            <v>82.549971199013584</v>
          </cell>
          <cell r="J168">
            <v>20.326891794195575</v>
          </cell>
          <cell r="K168">
            <v>5.1649900481045679</v>
          </cell>
          <cell r="L168">
            <v>0.73567156791915567</v>
          </cell>
          <cell r="M168">
            <v>0.11088091638581329</v>
          </cell>
          <cell r="N168">
            <v>0.12422873920293599</v>
          </cell>
          <cell r="O168">
            <v>0.1305242196699698</v>
          </cell>
        </row>
        <row r="169">
          <cell r="A169" t="str">
            <v>T_C-MHY-DSL-S1</v>
          </cell>
          <cell r="B169" t="str">
            <v>VAR_fout</v>
          </cell>
          <cell r="C169" t="str">
            <v>TPCAR</v>
          </cell>
          <cell r="E169">
            <v>4.3149606526392731E-4</v>
          </cell>
          <cell r="F169">
            <v>0.49415334151305157</v>
          </cell>
          <cell r="G169">
            <v>1.3397580122914559</v>
          </cell>
          <cell r="H169">
            <v>1.2494537826248699</v>
          </cell>
          <cell r="I169">
            <v>0.74992843279788601</v>
          </cell>
          <cell r="J169">
            <v>0.20159310116512952</v>
          </cell>
          <cell r="K169">
            <v>5.4212491064908497E-2</v>
          </cell>
          <cell r="L169">
            <v>7.8915987180578958E-3</v>
          </cell>
          <cell r="M169">
            <v>1.3939095975436862E-3</v>
          </cell>
          <cell r="N169">
            <v>1.561708159618708E-3</v>
          </cell>
          <cell r="O169">
            <v>1.6408500979267714E-3</v>
          </cell>
        </row>
        <row r="170">
          <cell r="A170" t="str">
            <v>T_C-MHY-DSL-S1</v>
          </cell>
          <cell r="B170" t="str">
            <v>VAR_fin</v>
          </cell>
          <cell r="C170" t="str">
            <v>TDSL</v>
          </cell>
          <cell r="E170">
            <v>7.6773816881901271E-4</v>
          </cell>
          <cell r="F170">
            <v>0.83411149942502039</v>
          </cell>
          <cell r="G170">
            <v>2.1409494485911811</v>
          </cell>
          <cell r="H170">
            <v>1.9562982537373979</v>
          </cell>
          <cell r="I170">
            <v>1.1261933315008674</v>
          </cell>
          <cell r="J170">
            <v>0.27731093852927119</v>
          </cell>
          <cell r="K170">
            <v>7.0463711433895806E-2</v>
          </cell>
          <cell r="L170">
            <v>1.0036447038460523E-2</v>
          </cell>
          <cell r="M170">
            <v>1.5127000871188682E-3</v>
          </cell>
          <cell r="N170">
            <v>1.6947986248695226E-3</v>
          </cell>
          <cell r="O170">
            <v>1.7806851251019069E-3</v>
          </cell>
        </row>
        <row r="171">
          <cell r="A171" t="str">
            <v>T_C-MHY-DSL-S1</v>
          </cell>
          <cell r="B171" t="str">
            <v>VAR_ncap</v>
          </cell>
          <cell r="C171" t="str">
            <v>-</v>
          </cell>
          <cell r="E171">
            <v>4.9855827019469301E-5</v>
          </cell>
          <cell r="F171">
            <v>7.6057950249969405E-2</v>
          </cell>
          <cell r="G171">
            <v>0.145116570145948</v>
          </cell>
          <cell r="H171">
            <v>3.1352851714408499E-2</v>
          </cell>
          <cell r="I171">
            <v>1.3640330562462199E-2</v>
          </cell>
          <cell r="J171">
            <v>1.38000944336877E-4</v>
          </cell>
          <cell r="K171">
            <v>7.5753349015363896E-5</v>
          </cell>
          <cell r="L171">
            <v>6.2633035630109602E-5</v>
          </cell>
          <cell r="M171">
            <v>9.0258495490531704E-5</v>
          </cell>
          <cell r="N171">
            <v>8.74160009254466E-5</v>
          </cell>
          <cell r="O171">
            <v>5.8362667946008997E-5</v>
          </cell>
        </row>
        <row r="172">
          <cell r="A172" t="str">
            <v>T_C-MHY-DSL-S1</v>
          </cell>
          <cell r="B172" t="str">
            <v>VAR_cap</v>
          </cell>
          <cell r="C172" t="str">
            <v>-</v>
          </cell>
          <cell r="E172">
            <v>4.9192088870218502E-5</v>
          </cell>
          <cell r="F172">
            <v>7.5091755678297706E-2</v>
          </cell>
          <cell r="G172">
            <v>0.203603783751236</v>
          </cell>
          <cell r="H172">
            <v>0.189873578164686</v>
          </cell>
          <cell r="I172">
            <v>0.113954389911379</v>
          </cell>
          <cell r="J172">
            <v>3.0627887369476699E-2</v>
          </cell>
          <cell r="K172">
            <v>8.2280494159328501E-3</v>
          </cell>
          <cell r="L172">
            <v>1.19020665119854E-3</v>
          </cell>
          <cell r="M172">
            <v>1.99713917399377E-4</v>
          </cell>
          <cell r="N172">
            <v>2.26775747901217E-4</v>
          </cell>
          <cell r="O172">
            <v>2.36037164361987E-4</v>
          </cell>
        </row>
        <row r="173">
          <cell r="A173" t="str">
            <v>T_C-MHY-GSL-S3</v>
          </cell>
          <cell r="B173" t="str">
            <v>VAR_fout</v>
          </cell>
          <cell r="C173" t="str">
            <v>CO2_T</v>
          </cell>
          <cell r="E173">
            <v>7.3210840657034398E-2</v>
          </cell>
          <cell r="F173">
            <v>0.40388823846820243</v>
          </cell>
          <cell r="G173">
            <v>0.57932175082178738</v>
          </cell>
          <cell r="H173">
            <v>0.52080176118467292</v>
          </cell>
          <cell r="I173">
            <v>0.35048530113098147</v>
          </cell>
          <cell r="J173">
            <v>0.2599415580496296</v>
          </cell>
          <cell r="K173">
            <v>0.24275461186570091</v>
          </cell>
          <cell r="L173">
            <v>0.21125819140800361</v>
          </cell>
          <cell r="M173">
            <v>0.28022970668519859</v>
          </cell>
          <cell r="N173">
            <v>0.40362291397417405</v>
          </cell>
          <cell r="O173">
            <v>0.40064858111469115</v>
          </cell>
        </row>
        <row r="174">
          <cell r="A174" t="str">
            <v>T_C-MHY-GSL-S3</v>
          </cell>
          <cell r="B174" t="str">
            <v>VAR_fout</v>
          </cell>
          <cell r="C174" t="str">
            <v>TPCAR</v>
          </cell>
          <cell r="E174">
            <v>3.8487267286541727E-4</v>
          </cell>
          <cell r="F174">
            <v>2.247480954502494E-3</v>
          </cell>
          <cell r="G174">
            <v>3.3777209241553936E-3</v>
          </cell>
          <cell r="H174">
            <v>3.1979513588088265E-3</v>
          </cell>
          <cell r="I174">
            <v>2.4298133094510618E-3</v>
          </cell>
          <cell r="J174">
            <v>2.0541323560077508E-3</v>
          </cell>
          <cell r="K174">
            <v>2.1591123433032113E-3</v>
          </cell>
          <cell r="L174">
            <v>2.0014484110556716E-3</v>
          </cell>
          <cell r="M174">
            <v>2.7357912325914726E-3</v>
          </cell>
          <cell r="N174">
            <v>3.9404388720430126E-3</v>
          </cell>
          <cell r="O174">
            <v>3.9114014303811909E-3</v>
          </cell>
        </row>
        <row r="175">
          <cell r="A175" t="str">
            <v>T_C-MHY-GSL-S3</v>
          </cell>
          <cell r="B175" t="str">
            <v>VAR_fin</v>
          </cell>
          <cell r="C175" t="str">
            <v>TGSL</v>
          </cell>
          <cell r="E175">
            <v>9.9201681107092686E-4</v>
          </cell>
          <cell r="F175">
            <v>5.4727403586477324E-3</v>
          </cell>
          <cell r="G175">
            <v>7.8498882225174361E-3</v>
          </cell>
          <cell r="H175">
            <v>7.0569344333966579E-3</v>
          </cell>
          <cell r="I175">
            <v>4.7491233215580155E-3</v>
          </cell>
          <cell r="J175">
            <v>3.5222433340058174E-3</v>
          </cell>
          <cell r="K175">
            <v>3.2893578843590935E-3</v>
          </cell>
          <cell r="L175">
            <v>2.8625771193496433E-3</v>
          </cell>
          <cell r="M175">
            <v>3.7971504970894044E-3</v>
          </cell>
          <cell r="N175">
            <v>5.4691451758018088E-3</v>
          </cell>
          <cell r="O175">
            <v>5.4288425625296987E-3</v>
          </cell>
        </row>
        <row r="176">
          <cell r="A176" t="str">
            <v>T_C-MHY-GSL-S3</v>
          </cell>
          <cell r="B176" t="str">
            <v>VAR_ncap</v>
          </cell>
          <cell r="C176" t="str">
            <v>-</v>
          </cell>
          <cell r="E176">
            <v>2.8216495948743501E-5</v>
          </cell>
          <cell r="F176">
            <v>1.3751131186633101E-4</v>
          </cell>
          <cell r="G176">
            <v>1.0592346032588199E-4</v>
          </cell>
          <cell r="H176">
            <v>6.3377124570001395E-5</v>
          </cell>
          <cell r="I176">
            <v>7.3133505833504402E-5</v>
          </cell>
          <cell r="J176">
            <v>6.1670932456494895E-5</v>
          </cell>
          <cell r="K176">
            <v>7.7454147473465305E-5</v>
          </cell>
          <cell r="L176">
            <v>6.8087035199886206E-5</v>
          </cell>
          <cell r="M176">
            <v>1.19133180682621E-4</v>
          </cell>
          <cell r="N176">
            <v>1.7455675153603699E-4</v>
          </cell>
          <cell r="O176">
            <v>7.7903649191939399E-5</v>
          </cell>
        </row>
        <row r="177">
          <cell r="A177" t="str">
            <v>T_C-MHY-GSL-S3</v>
          </cell>
          <cell r="B177" t="str">
            <v>VAR_cap</v>
          </cell>
          <cell r="C177" t="str">
            <v>-</v>
          </cell>
          <cell r="E177">
            <v>2.7840845479801301E-5</v>
          </cell>
          <cell r="F177">
            <v>1.6192787518586499E-4</v>
          </cell>
          <cell r="G177">
            <v>2.40785550188512E-4</v>
          </cell>
          <cell r="H177">
            <v>2.36135997720474E-4</v>
          </cell>
          <cell r="I177">
            <v>1.8780310453920599E-4</v>
          </cell>
          <cell r="J177">
            <v>1.5789040578200901E-4</v>
          </cell>
          <cell r="K177">
            <v>1.711252000933E-4</v>
          </cell>
          <cell r="L177">
            <v>1.7366746131487401E-4</v>
          </cell>
          <cell r="M177">
            <v>2.3509384865295099E-4</v>
          </cell>
          <cell r="N177">
            <v>3.4665817016608702E-4</v>
          </cell>
          <cell r="O177">
            <v>3.71593581410597E-4</v>
          </cell>
        </row>
        <row r="178">
          <cell r="A178" t="str">
            <v>T_C-MHY-DSL-S2</v>
          </cell>
          <cell r="B178" t="str">
            <v>VAR_fout</v>
          </cell>
          <cell r="C178" t="str">
            <v>CO2_T</v>
          </cell>
          <cell r="E178">
            <v>4.44046001837273E-2</v>
          </cell>
          <cell r="F178">
            <v>0.35633746173626007</v>
          </cell>
          <cell r="G178">
            <v>0.78138539317957134</v>
          </cell>
          <cell r="H178">
            <v>1.5900643879305196</v>
          </cell>
          <cell r="I178">
            <v>1.62883895386738</v>
          </cell>
          <cell r="J178">
            <v>0.94019881502108604</v>
          </cell>
          <cell r="K178">
            <v>0.44657615031858899</v>
          </cell>
          <cell r="L178">
            <v>0.28615064381673355</v>
          </cell>
          <cell r="M178">
            <v>0.36353594892790908</v>
          </cell>
          <cell r="N178">
            <v>0.51178641436972561</v>
          </cell>
          <cell r="O178">
            <v>0.68239601709346398</v>
          </cell>
        </row>
        <row r="179">
          <cell r="A179" t="str">
            <v>T_C-MHY-DSL-S2</v>
          </cell>
          <cell r="B179" t="str">
            <v>VAR_fout</v>
          </cell>
          <cell r="C179" t="str">
            <v>TPCAR</v>
          </cell>
          <cell r="E179">
            <v>2.7387973356067654E-4</v>
          </cell>
          <cell r="F179">
            <v>2.3101983020122055E-3</v>
          </cell>
          <cell r="G179">
            <v>5.3579407605397521E-3</v>
          </cell>
          <cell r="H179">
            <v>1.195939045802598E-2</v>
          </cell>
          <cell r="I179">
            <v>1.2923154487606222E-2</v>
          </cell>
          <cell r="J179">
            <v>7.8342687847059358E-3</v>
          </cell>
          <cell r="K179">
            <v>4.1539599593139812E-3</v>
          </cell>
          <cell r="L179">
            <v>2.8711552921295534E-3</v>
          </cell>
          <cell r="M179">
            <v>3.8079033437503989E-3</v>
          </cell>
          <cell r="N179">
            <v>5.3607716219310235E-3</v>
          </cell>
          <cell r="O179">
            <v>7.1478435156558592E-3</v>
          </cell>
        </row>
        <row r="180">
          <cell r="A180" t="str">
            <v>T_C-MHY-DSL-S2</v>
          </cell>
          <cell r="B180" t="str">
            <v>VAR_fin</v>
          </cell>
          <cell r="C180" t="str">
            <v>TDSL</v>
          </cell>
          <cell r="E180">
            <v>6.0579263552151829E-4</v>
          </cell>
          <cell r="F180">
            <v>4.8613569131822718E-3</v>
          </cell>
          <cell r="G180">
            <v>1.0660100861931407E-2</v>
          </cell>
          <cell r="H180">
            <v>2.1692556451985229E-2</v>
          </cell>
          <cell r="I180">
            <v>2.2221540980455361E-2</v>
          </cell>
          <cell r="J180">
            <v>1.2826723260860649E-2</v>
          </cell>
          <cell r="K180">
            <v>6.0924440698307018E-3</v>
          </cell>
          <cell r="L180">
            <v>3.9038287014561204E-3</v>
          </cell>
          <cell r="M180">
            <v>4.9595627411720316E-3</v>
          </cell>
          <cell r="N180">
            <v>6.9820793229157614E-3</v>
          </cell>
          <cell r="O180">
            <v>9.3096318839490291E-3</v>
          </cell>
        </row>
        <row r="181">
          <cell r="A181" t="str">
            <v>T_C-MHY-DSL-S2</v>
          </cell>
          <cell r="B181" t="str">
            <v>VAR_ncap</v>
          </cell>
          <cell r="C181" t="str">
            <v>-</v>
          </cell>
          <cell r="E181">
            <v>2.2485058796317799E-5</v>
          </cell>
          <cell r="F181">
            <v>1.7762297997631901E-4</v>
          </cell>
          <cell r="G181">
            <v>2.7066790788795897E-4</v>
          </cell>
          <cell r="H181">
            <v>6.6092234787832195E-4</v>
          </cell>
          <cell r="I181">
            <v>3.1077095187190501E-4</v>
          </cell>
          <cell r="J181">
            <v>1.3506449922003901E-4</v>
          </cell>
          <cell r="K181">
            <v>1.08010207088166E-4</v>
          </cell>
          <cell r="L181">
            <v>9.3794131466844006E-5</v>
          </cell>
          <cell r="M181">
            <v>2.09501434429158E-4</v>
          </cell>
          <cell r="N181">
            <v>2.5627699807195901E-4</v>
          </cell>
          <cell r="O181">
            <v>2.4701962291039E-4</v>
          </cell>
        </row>
        <row r="182">
          <cell r="A182" t="str">
            <v>T_C-MHY-DSL-S2</v>
          </cell>
          <cell r="B182" t="str">
            <v>VAR_cap</v>
          </cell>
          <cell r="C182" t="str">
            <v>-</v>
          </cell>
          <cell r="E182">
            <v>2.2185711815162801E-5</v>
          </cell>
          <cell r="F182">
            <v>1.9617408933991399E-4</v>
          </cell>
          <cell r="G182">
            <v>4.2750039577611699E-4</v>
          </cell>
          <cell r="H182">
            <v>9.7160027997642896E-4</v>
          </cell>
          <cell r="I182">
            <v>1.01721600258326E-3</v>
          </cell>
          <cell r="J182">
            <v>7.9134572095879998E-4</v>
          </cell>
          <cell r="K182">
            <v>4.02723372642336E-4</v>
          </cell>
          <cell r="L182">
            <v>2.8247770922070999E-4</v>
          </cell>
          <cell r="M182">
            <v>3.7005559306394501E-4</v>
          </cell>
          <cell r="N182">
            <v>5.3885502704921495E-4</v>
          </cell>
          <cell r="O182">
            <v>7.1279805541150704E-4</v>
          </cell>
        </row>
        <row r="183">
          <cell r="A183" t="str">
            <v>T_C-MHY-GSL-S4</v>
          </cell>
          <cell r="B183" t="str">
            <v>VAR_fout</v>
          </cell>
          <cell r="C183" t="str">
            <v>CO2_T</v>
          </cell>
          <cell r="E183">
            <v>9.6472809270892398E-2</v>
          </cell>
          <cell r="F183">
            <v>86.227733263012681</v>
          </cell>
          <cell r="G183">
            <v>295.98547070407608</v>
          </cell>
          <cell r="H183">
            <v>278.78684771577639</v>
          </cell>
          <cell r="I183">
            <v>283.3892002334801</v>
          </cell>
          <cell r="J183">
            <v>270.61620628129259</v>
          </cell>
          <cell r="K183">
            <v>256.98720313226988</v>
          </cell>
          <cell r="L183">
            <v>243.15761963164641</v>
          </cell>
          <cell r="M183">
            <v>234.64921388727498</v>
          </cell>
          <cell r="N183">
            <v>227.40621847325207</v>
          </cell>
          <cell r="O183">
            <v>224.34071293451217</v>
          </cell>
        </row>
        <row r="184">
          <cell r="A184" t="str">
            <v>T_C-MHY-GSL-S4</v>
          </cell>
          <cell r="B184" t="str">
            <v>VAR_fout</v>
          </cell>
          <cell r="C184" t="str">
            <v>TPCAR</v>
          </cell>
          <cell r="E184">
            <v>5.1416162478634209E-4</v>
          </cell>
          <cell r="F184">
            <v>0.49063976348561583</v>
          </cell>
          <cell r="G184">
            <v>1.8166962033042273</v>
          </cell>
          <cell r="H184">
            <v>1.7891449040760461</v>
          </cell>
          <cell r="I184">
            <v>2.0284604577073084</v>
          </cell>
          <cell r="J184">
            <v>2.2044830490407668</v>
          </cell>
          <cell r="K184">
            <v>2.2409620744395848</v>
          </cell>
          <cell r="L184">
            <v>2.2650173637329267</v>
          </cell>
          <cell r="M184">
            <v>2.2665261035773567</v>
          </cell>
          <cell r="N184">
            <v>2.1965644876741353</v>
          </cell>
          <cell r="O184">
            <v>2.166954125000804</v>
          </cell>
        </row>
        <row r="185">
          <cell r="A185" t="str">
            <v>T_C-MHY-GSL-S4</v>
          </cell>
          <cell r="B185" t="str">
            <v>VAR_fin</v>
          </cell>
          <cell r="C185" t="str">
            <v>TGSL</v>
          </cell>
          <cell r="E185">
            <v>1.3072196378169697E-3</v>
          </cell>
          <cell r="F185">
            <v>1.1683974696885189</v>
          </cell>
          <cell r="G185">
            <v>4.0106432344725729</v>
          </cell>
          <cell r="H185">
            <v>3.7775995625443977</v>
          </cell>
          <cell r="I185">
            <v>3.839962062784291</v>
          </cell>
          <cell r="J185">
            <v>3.6668862639741477</v>
          </cell>
          <cell r="K185">
            <v>3.4822114245565006</v>
          </cell>
          <cell r="L185">
            <v>3.294818694195754</v>
          </cell>
          <cell r="M185">
            <v>3.1795286434590153</v>
          </cell>
          <cell r="N185">
            <v>3.0813850741633066</v>
          </cell>
          <cell r="O185">
            <v>3.0398470587332271</v>
          </cell>
        </row>
        <row r="186">
          <cell r="A186" t="str">
            <v>T_C-MHY-GSL-S4</v>
          </cell>
          <cell r="B186" t="str">
            <v>VAR_ncap</v>
          </cell>
          <cell r="C186" t="str">
            <v>-</v>
          </cell>
          <cell r="E186">
            <v>4.2807178955387203E-5</v>
          </cell>
          <cell r="F186">
            <v>3.9139400562637199E-2</v>
          </cell>
          <cell r="G186">
            <v>0.115116487636741</v>
          </cell>
          <cell r="H186">
            <v>4.5828232064342098E-2</v>
          </cell>
          <cell r="I186">
            <v>0.108377737162688</v>
          </cell>
          <cell r="J186">
            <v>0.130028655219837</v>
          </cell>
          <cell r="K186">
            <v>8.0346635959179499E-2</v>
          </cell>
          <cell r="L186">
            <v>0.107388796991246</v>
          </cell>
          <cell r="M186">
            <v>9.7822754343645194E-2</v>
          </cell>
          <cell r="N186">
            <v>6.9165299248785297E-2</v>
          </cell>
          <cell r="O186">
            <v>7.6747041882228306E-2</v>
          </cell>
        </row>
        <row r="187">
          <cell r="A187" t="str">
            <v>T_C-MHY-GSL-S4</v>
          </cell>
          <cell r="B187" t="str">
            <v>VAR_cap</v>
          </cell>
          <cell r="C187" t="str">
            <v>-</v>
          </cell>
          <cell r="E187">
            <v>4.22372805215812E-5</v>
          </cell>
          <cell r="F187">
            <v>3.8658151490343497E-2</v>
          </cell>
          <cell r="G187">
            <v>0.14312951979872701</v>
          </cell>
          <cell r="H187">
            <v>0.15803145184766501</v>
          </cell>
          <cell r="I187">
            <v>0.201139260042065</v>
          </cell>
          <cell r="J187">
            <v>0.24130158445991001</v>
          </cell>
          <cell r="K187">
            <v>0.25194999556880299</v>
          </cell>
          <cell r="L187">
            <v>0.25471632946801698</v>
          </cell>
          <cell r="M187">
            <v>0.25487300226710802</v>
          </cell>
          <cell r="N187">
            <v>0.24704031623074901</v>
          </cell>
          <cell r="O187">
            <v>0.24373509547465899</v>
          </cell>
        </row>
        <row r="188">
          <cell r="A188" t="str">
            <v>T_C-MHY-DSL-S3</v>
          </cell>
          <cell r="B188" t="str">
            <v>VAR_fout</v>
          </cell>
          <cell r="C188" t="str">
            <v>CO2_T</v>
          </cell>
          <cell r="E188">
            <v>6.7902762586618703E-2</v>
          </cell>
          <cell r="F188">
            <v>0.30159627101823477</v>
          </cell>
          <cell r="G188">
            <v>0.63611949038409477</v>
          </cell>
          <cell r="H188">
            <v>6.3640847852244837</v>
          </cell>
          <cell r="I188">
            <v>83.327969481458155</v>
          </cell>
          <cell r="J188">
            <v>156.24690266841662</v>
          </cell>
          <cell r="K188">
            <v>168.63666848251259</v>
          </cell>
          <cell r="L188">
            <v>165.02421125680689</v>
          </cell>
          <cell r="M188">
            <v>160.5344798012988</v>
          </cell>
          <cell r="N188">
            <v>156.00143823290227</v>
          </cell>
          <cell r="O188">
            <v>153.7381428217677</v>
          </cell>
        </row>
        <row r="189">
          <cell r="A189" t="str">
            <v>T_C-MHY-DSL-S3</v>
          </cell>
          <cell r="B189" t="str">
            <v>VAR_fout</v>
          </cell>
          <cell r="C189" t="str">
            <v>TPCAR</v>
          </cell>
          <cell r="E189">
            <v>3.8933526145649717E-4</v>
          </cell>
          <cell r="F189">
            <v>1.8094288332450525E-3</v>
          </cell>
          <cell r="G189">
            <v>4.0488506263895796E-3</v>
          </cell>
          <cell r="H189">
            <v>4.6151616414952822E-2</v>
          </cell>
          <cell r="I189">
            <v>0.66377899159721654</v>
          </cell>
          <cell r="J189">
            <v>1.3270462554620739</v>
          </cell>
          <cell r="K189">
            <v>1.4996271066545677</v>
          </cell>
          <cell r="L189">
            <v>1.5624623763575514</v>
          </cell>
          <cell r="M189">
            <v>1.5722109899863177</v>
          </cell>
          <cell r="N189">
            <v>1.5278161797205156</v>
          </cell>
          <cell r="O189">
            <v>1.5056503626114717</v>
          </cell>
        </row>
        <row r="190">
          <cell r="A190" t="str">
            <v>T_C-MHY-DSL-S3</v>
          </cell>
          <cell r="B190" t="str">
            <v>VAR_fin</v>
          </cell>
          <cell r="C190" t="str">
            <v>TDSL</v>
          </cell>
          <cell r="E190">
            <v>9.2636783883517991E-4</v>
          </cell>
          <cell r="F190">
            <v>4.1145466714629557E-3</v>
          </cell>
          <cell r="G190">
            <v>8.6783013694965248E-3</v>
          </cell>
          <cell r="H190">
            <v>8.6822439089010772E-2</v>
          </cell>
          <cell r="I190">
            <v>1.1368072234851037</v>
          </cell>
          <cell r="J190">
            <v>2.1316084947942247</v>
          </cell>
          <cell r="K190">
            <v>2.3006366777968963</v>
          </cell>
          <cell r="L190">
            <v>2.2513534960000938</v>
          </cell>
          <cell r="M190">
            <v>2.190102043673928</v>
          </cell>
          <cell r="N190">
            <v>2.1282597303260857</v>
          </cell>
          <cell r="O190">
            <v>2.097382576013203</v>
          </cell>
        </row>
        <row r="191">
          <cell r="A191" t="str">
            <v>T_C-MHY-DSL-S3</v>
          </cell>
          <cell r="B191" t="str">
            <v>VAR_ncap</v>
          </cell>
          <cell r="C191" t="str">
            <v>-</v>
          </cell>
          <cell r="E191">
            <v>2.83214453970364E-5</v>
          </cell>
          <cell r="F191">
            <v>1.06117858992397E-4</v>
          </cell>
          <cell r="G191">
            <v>1.81058018815127E-4</v>
          </cell>
          <cell r="H191">
            <v>3.03912289037016E-3</v>
          </cell>
          <cell r="I191">
            <v>4.4259199802503202E-2</v>
          </cell>
          <cell r="J191">
            <v>5.5633198804394199E-2</v>
          </cell>
          <cell r="K191">
            <v>3.0921352694216701E-2</v>
          </cell>
          <cell r="L191">
            <v>4.7599978410750199E-2</v>
          </cell>
          <cell r="M191">
            <v>4.1488399247726397E-2</v>
          </cell>
          <cell r="N191">
            <v>2.8893941407967801E-2</v>
          </cell>
          <cell r="O191">
            <v>3.8000437162110899E-2</v>
          </cell>
        </row>
        <row r="192">
          <cell r="A192" t="str">
            <v>T_C-MHY-DSL-S3</v>
          </cell>
          <cell r="B192" t="str">
            <v>VAR_cap</v>
          </cell>
          <cell r="C192" t="str">
            <v>-</v>
          </cell>
          <cell r="E192">
            <v>2.7944397720250399E-5</v>
          </cell>
          <cell r="F192">
            <v>1.3104999313452199E-4</v>
          </cell>
          <cell r="G192">
            <v>2.8486977465999E-4</v>
          </cell>
          <cell r="H192">
            <v>3.1871395291856899E-3</v>
          </cell>
          <cell r="I192">
            <v>4.5654298529595898E-2</v>
          </cell>
          <cell r="J192">
            <v>9.1274264054931803E-2</v>
          </cell>
          <cell r="K192">
            <v>0.10314472922986501</v>
          </cell>
          <cell r="L192">
            <v>0.10748450034433001</v>
          </cell>
          <cell r="M192">
            <v>0.108200556049639</v>
          </cell>
          <cell r="N192">
            <v>0.105473730011572</v>
          </cell>
          <cell r="O192">
            <v>0.108382777817805</v>
          </cell>
        </row>
        <row r="193">
          <cell r="A193" t="str">
            <v>T_B_c-HYBDSL-S1</v>
          </cell>
          <cell r="B193" t="str">
            <v>VAR_fout</v>
          </cell>
          <cell r="C193" t="str">
            <v>CO2_T</v>
          </cell>
          <cell r="E193">
            <v>0.13508008486067399</v>
          </cell>
          <cell r="F193">
            <v>0.17438311489730379</v>
          </cell>
          <cell r="G193">
            <v>9.61978457624591E-2</v>
          </cell>
          <cell r="H193">
            <v>0.56862779327485991</v>
          </cell>
          <cell r="I193">
            <v>0.69436471767928887</v>
          </cell>
          <cell r="J193">
            <v>1.03056309205662</v>
          </cell>
          <cell r="K193">
            <v>1.6351571297224001</v>
          </cell>
          <cell r="L193">
            <v>2.2854711985134619</v>
          </cell>
          <cell r="M193">
            <v>3.2019511942210226</v>
          </cell>
          <cell r="N193">
            <v>3.3113983467524788</v>
          </cell>
          <cell r="O193">
            <v>5.1419815763352901</v>
          </cell>
        </row>
        <row r="194">
          <cell r="A194" t="str">
            <v>T_B_c-HYBDSL-S1</v>
          </cell>
          <cell r="B194" t="str">
            <v>VAR_fout</v>
          </cell>
          <cell r="C194" t="str">
            <v>TPBSc</v>
          </cell>
          <cell r="E194">
            <v>2.9948655313765884E-4</v>
          </cell>
          <cell r="F194">
            <v>3.9129213547061162E-4</v>
          </cell>
          <cell r="G194">
            <v>2.2891742437484652E-4</v>
          </cell>
          <cell r="H194">
            <v>1.4964864698942891E-3</v>
          </cell>
          <cell r="I194">
            <v>1.8654454674741348E-3</v>
          </cell>
          <cell r="J194">
            <v>2.927465065276707E-3</v>
          </cell>
          <cell r="K194">
            <v>4.9273196435203016E-3</v>
          </cell>
          <cell r="L194">
            <v>6.9796431543417267E-3</v>
          </cell>
          <cell r="M194">
            <v>9.82570341843347E-3</v>
          </cell>
          <cell r="N194">
            <v>1.0161559649692422E-2</v>
          </cell>
          <cell r="O194">
            <v>1.5778999393652876E-2</v>
          </cell>
        </row>
        <row r="195">
          <cell r="A195" t="str">
            <v>T_B_c-HYBDSL-S1</v>
          </cell>
          <cell r="B195" t="str">
            <v>VAR_fin</v>
          </cell>
          <cell r="C195" t="str">
            <v>TDSL</v>
          </cell>
          <cell r="E195">
            <v>1.8428388111960969E-3</v>
          </cell>
          <cell r="F195">
            <v>2.3790329453929598E-3</v>
          </cell>
          <cell r="G195">
            <v>1.312385344644736E-3</v>
          </cell>
          <cell r="H195">
            <v>7.7575415180744798E-3</v>
          </cell>
          <cell r="I195">
            <v>9.4729156572890688E-3</v>
          </cell>
          <cell r="J195">
            <v>1.4059523766120321E-2</v>
          </cell>
          <cell r="K195">
            <v>2.230773710398903E-2</v>
          </cell>
          <cell r="L195">
            <v>3.1179688929242302E-2</v>
          </cell>
          <cell r="M195">
            <v>4.3682826660586878E-2</v>
          </cell>
          <cell r="N195">
            <v>4.5175966531411649E-2</v>
          </cell>
          <cell r="O195">
            <v>7.0149816866784301E-2</v>
          </cell>
        </row>
        <row r="196">
          <cell r="A196" t="str">
            <v>T_B_c-HYBDSL-S1</v>
          </cell>
          <cell r="B196" t="str">
            <v>VAR_ncap</v>
          </cell>
          <cell r="C196" t="str">
            <v>-</v>
          </cell>
          <cell r="E196">
            <v>6.6834727652864198E-6</v>
          </cell>
          <cell r="F196">
            <v>2.2768855711352301E-6</v>
          </cell>
          <cell r="G196">
            <v>2.2776196394713198E-6</v>
          </cell>
          <cell r="H196">
            <v>2.9596529693990499E-5</v>
          </cell>
          <cell r="I196">
            <v>1.06309242877132E-5</v>
          </cell>
          <cell r="J196">
            <v>4.0409630739803999E-5</v>
          </cell>
          <cell r="K196">
            <v>7.8648175056863004E-5</v>
          </cell>
          <cell r="L196">
            <v>8.1408256041520306E-5</v>
          </cell>
          <cell r="M196">
            <v>1.2910870990042399E-4</v>
          </cell>
          <cell r="N196">
            <v>1.1737819107154099E-4</v>
          </cell>
          <cell r="O196">
            <v>1.7498567550488801E-4</v>
          </cell>
        </row>
        <row r="197">
          <cell r="A197" t="str">
            <v>T_B_c-HYBDSL-S1</v>
          </cell>
          <cell r="B197" t="str">
            <v>VAR_cap</v>
          </cell>
          <cell r="C197" t="str">
            <v>-</v>
          </cell>
          <cell r="E197">
            <v>6.6834727652864198E-6</v>
          </cell>
          <cell r="F197">
            <v>8.9314857871296521E-6</v>
          </cell>
          <cell r="G197">
            <v>5.4783124239395302E-6</v>
          </cell>
          <cell r="H197">
            <v>3.3008963600276706E-5</v>
          </cell>
          <cell r="I197">
            <v>4.0702664101178086E-5</v>
          </cell>
          <cell r="J197">
            <v>6.6354598086625807E-5</v>
          </cell>
          <cell r="K197">
            <v>1.2267502279115179E-4</v>
          </cell>
          <cell r="L197">
            <v>1.782205399563485E-4</v>
          </cell>
          <cell r="M197">
            <v>2.5077040132240292E-4</v>
          </cell>
          <cell r="N197">
            <v>2.6089311780907369E-4</v>
          </cell>
          <cell r="O197">
            <v>3.7939592628123816E-4</v>
          </cell>
        </row>
        <row r="198">
          <cell r="A198" t="str">
            <v>T_C-MHY-DSL-S4</v>
          </cell>
          <cell r="B198" t="str">
            <v>VAR_fout</v>
          </cell>
          <cell r="C198" t="str">
            <v>CO2_T</v>
          </cell>
          <cell r="E198">
            <v>4.1680803858944598E-2</v>
          </cell>
          <cell r="F198">
            <v>0.11241076219301799</v>
          </cell>
          <cell r="G198">
            <v>0.16969753905788459</v>
          </cell>
          <cell r="H198">
            <v>0.26580856592290136</v>
          </cell>
          <cell r="I198">
            <v>0.51332073060387695</v>
          </cell>
          <cell r="J198">
            <v>0.69032418359152392</v>
          </cell>
          <cell r="K198">
            <v>1.058299146951323</v>
          </cell>
          <cell r="L198">
            <v>1.149295921528092</v>
          </cell>
          <cell r="M198">
            <v>0.90775492666873303</v>
          </cell>
          <cell r="N198">
            <v>0.49150285910125358</v>
          </cell>
          <cell r="O198">
            <v>0.53634574054903938</v>
          </cell>
        </row>
        <row r="199">
          <cell r="A199" t="str">
            <v>T_C-MHY-DSL-S4</v>
          </cell>
          <cell r="B199" t="str">
            <v>VAR_fout</v>
          </cell>
          <cell r="C199" t="str">
            <v>TPCAR</v>
          </cell>
          <cell r="E199">
            <v>2.2713140306645908E-4</v>
          </cell>
          <cell r="F199">
            <v>6.3596292750225892E-4</v>
          </cell>
          <cell r="G199">
            <v>1.0054760982020252E-3</v>
          </cell>
          <cell r="H199">
            <v>1.7323236954306098E-3</v>
          </cell>
          <cell r="I199">
            <v>3.7347080235919992E-3</v>
          </cell>
          <cell r="J199">
            <v>5.4246664473857741E-3</v>
          </cell>
          <cell r="K199">
            <v>9.17245702159236E-3</v>
          </cell>
          <cell r="L199">
            <v>1.0365722699277267E-2</v>
          </cell>
          <cell r="M199">
            <v>8.3321491459562719E-3</v>
          </cell>
          <cell r="N199">
            <v>4.5114325545159584E-3</v>
          </cell>
          <cell r="O199">
            <v>4.9230387770550707E-3</v>
          </cell>
        </row>
        <row r="200">
          <cell r="A200" t="str">
            <v>T_C-MHY-DSL-S4</v>
          </cell>
          <cell r="B200" t="str">
            <v>VAR_fin</v>
          </cell>
          <cell r="C200" t="str">
            <v>TDSL</v>
          </cell>
          <cell r="E200">
            <v>5.6863306765272275E-4</v>
          </cell>
          <cell r="F200">
            <v>1.5335711076810102E-3</v>
          </cell>
          <cell r="G200">
            <v>2.3151096733681378E-3</v>
          </cell>
          <cell r="H200">
            <v>3.6263105855784713E-3</v>
          </cell>
          <cell r="I200">
            <v>7.0030113315672146E-3</v>
          </cell>
          <cell r="J200">
            <v>9.4177924091613102E-3</v>
          </cell>
          <cell r="K200">
            <v>1.4437914692378227E-2</v>
          </cell>
          <cell r="L200">
            <v>1.5679344086331395E-2</v>
          </cell>
          <cell r="M200">
            <v>1.2384105411578878E-2</v>
          </cell>
          <cell r="N200">
            <v>6.70535960574699E-3</v>
          </cell>
          <cell r="O200">
            <v>7.3171315218149985E-3</v>
          </cell>
        </row>
        <row r="201">
          <cell r="A201" t="str">
            <v>T_C-MHY-DSL-S4</v>
          </cell>
          <cell r="B201" t="str">
            <v>VAR_ncap</v>
          </cell>
          <cell r="C201" t="str">
            <v>-</v>
          </cell>
          <cell r="E201">
            <v>1.92526205943661E-5</v>
          </cell>
          <cell r="F201">
            <v>3.8611370622132302E-5</v>
          </cell>
          <cell r="G201">
            <v>4.09482073973281E-5</v>
          </cell>
          <cell r="H201">
            <v>8.9965916574136193E-5</v>
          </cell>
          <cell r="I201">
            <v>2.1132212246732901E-4</v>
          </cell>
          <cell r="J201">
            <v>2.3842228665760701E-4</v>
          </cell>
          <cell r="K201">
            <v>4.4319283087475698E-4</v>
          </cell>
          <cell r="L201">
            <v>3.2253669403293703E-4</v>
          </cell>
          <cell r="M201">
            <v>1.2598802938574899E-4</v>
          </cell>
          <cell r="N201">
            <v>8.8632769616316397E-5</v>
          </cell>
          <cell r="O201">
            <v>2.7802942676557102E-4</v>
          </cell>
        </row>
        <row r="202">
          <cell r="A202" t="str">
            <v>T_C-MHY-DSL-S4</v>
          </cell>
          <cell r="B202" t="str">
            <v>VAR_cap</v>
          </cell>
          <cell r="C202" t="str">
            <v>-</v>
          </cell>
          <cell r="E202">
            <v>1.89963075508267E-5</v>
          </cell>
          <cell r="F202">
            <v>5.6006315553839798E-5</v>
          </cell>
          <cell r="G202">
            <v>8.6695632138355505E-5</v>
          </cell>
          <cell r="H202">
            <v>1.4850605017592501E-4</v>
          </cell>
          <cell r="I202">
            <v>3.05647065374035E-4</v>
          </cell>
          <cell r="J202">
            <v>4.5637744847836398E-4</v>
          </cell>
          <cell r="K202">
            <v>7.6133246295905898E-4</v>
          </cell>
          <cell r="L202">
            <v>8.5023999400469705E-4</v>
          </cell>
          <cell r="M202">
            <v>7.2245777315059305E-4</v>
          </cell>
          <cell r="N202">
            <v>4.7190584068675399E-4</v>
          </cell>
          <cell r="O202">
            <v>4.92650225767636E-4</v>
          </cell>
        </row>
        <row r="203">
          <cell r="A203" t="str">
            <v>T_B_c-HYBDSL-S2</v>
          </cell>
          <cell r="B203" t="str">
            <v>VAR_fout</v>
          </cell>
          <cell r="C203" t="str">
            <v>CO2_T</v>
          </cell>
          <cell r="E203">
            <v>3.9325020297996199E-2</v>
          </cell>
          <cell r="F203">
            <v>3.0590958795313594</v>
          </cell>
          <cell r="G203">
            <v>16.728641331849452</v>
          </cell>
          <cell r="H203">
            <v>15.984291296899992</v>
          </cell>
          <cell r="I203">
            <v>14.674565628953552</v>
          </cell>
          <cell r="J203">
            <v>14.038799631513823</v>
          </cell>
          <cell r="K203">
            <v>12.872038724686689</v>
          </cell>
          <cell r="L203">
            <v>13.422163175466871</v>
          </cell>
          <cell r="M203">
            <v>14.284236745547979</v>
          </cell>
          <cell r="N203">
            <v>16.344827906394759</v>
          </cell>
          <cell r="O203">
            <v>17.303544959095682</v>
          </cell>
        </row>
        <row r="204">
          <cell r="A204" t="str">
            <v>T_B_c-HYBDSL-S2</v>
          </cell>
          <cell r="B204" t="str">
            <v>VAR_fout</v>
          </cell>
          <cell r="C204" t="str">
            <v>TPBSc</v>
          </cell>
          <cell r="E204">
            <v>6.249831286766462E-5</v>
          </cell>
          <cell r="F204">
            <v>5.1031851959030356E-3</v>
          </cell>
          <cell r="G204">
            <v>2.974353360774469E-2</v>
          </cell>
          <cell r="H204">
            <v>2.8683918380101831E-2</v>
          </cell>
          <cell r="I204">
            <v>2.8716965171637701E-2</v>
          </cell>
          <cell r="J204">
            <v>2.831100713403847E-2</v>
          </cell>
          <cell r="K204">
            <v>2.7306489539335545E-2</v>
          </cell>
          <cell r="L204">
            <v>2.940483758627457E-2</v>
          </cell>
          <cell r="M204">
            <v>3.141730964287133E-2</v>
          </cell>
          <cell r="N204">
            <v>3.5949454531037248E-2</v>
          </cell>
          <cell r="O204">
            <v>3.8058094358362528E-2</v>
          </cell>
        </row>
        <row r="205">
          <cell r="A205" t="str">
            <v>T_B_c-HYBDSL-S2</v>
          </cell>
          <cell r="B205" t="str">
            <v>VAR_fin</v>
          </cell>
          <cell r="C205" t="str">
            <v>TDSL</v>
          </cell>
          <cell r="E205">
            <v>5.3649413776256762E-4</v>
          </cell>
          <cell r="F205">
            <v>4.1733913772597012E-2</v>
          </cell>
          <cell r="G205">
            <v>0.22822157342222954</v>
          </cell>
          <cell r="H205">
            <v>0.21806672983492531</v>
          </cell>
          <cell r="I205">
            <v>0.20019871253688387</v>
          </cell>
          <cell r="J205">
            <v>0.19152523371778818</v>
          </cell>
          <cell r="K205">
            <v>0.17560762243774478</v>
          </cell>
          <cell r="L205">
            <v>0.18311273090677868</v>
          </cell>
          <cell r="M205">
            <v>0.19487362545085937</v>
          </cell>
          <cell r="N205">
            <v>0.22298537389351689</v>
          </cell>
          <cell r="O205">
            <v>0.23606473341194684</v>
          </cell>
        </row>
        <row r="206">
          <cell r="A206" t="str">
            <v>T_B_c-HYBDSL-S2</v>
          </cell>
          <cell r="B206" t="str">
            <v>VAR_ncap</v>
          </cell>
          <cell r="C206" t="str">
            <v>-</v>
          </cell>
          <cell r="E206">
            <v>1.444221615909E-6</v>
          </cell>
          <cell r="F206">
            <v>1.0961231829398901E-4</v>
          </cell>
          <cell r="G206">
            <v>5.3553521624181304E-4</v>
          </cell>
          <cell r="H206">
            <v>3.2121408249270598E-5</v>
          </cell>
          <cell r="I206">
            <v>4.7954086471267899E-4</v>
          </cell>
          <cell r="J206">
            <v>1.19390314465238E-4</v>
          </cell>
          <cell r="K206">
            <v>3.1125165614456801E-4</v>
          </cell>
          <cell r="L206">
            <v>2.7455012559955097E-4</v>
          </cell>
          <cell r="M206">
            <v>2.49778895528503E-4</v>
          </cell>
          <cell r="N206">
            <v>4.8360016313297901E-4</v>
          </cell>
          <cell r="O206">
            <v>1.76537831525311E-4</v>
          </cell>
        </row>
        <row r="207">
          <cell r="A207" t="str">
            <v>T_B_c-HYBDSL-S2</v>
          </cell>
          <cell r="B207" t="str">
            <v>VAR_cap</v>
          </cell>
          <cell r="C207" t="str">
            <v>-</v>
          </cell>
          <cell r="E207">
            <v>1.444221615909E-6</v>
          </cell>
          <cell r="F207">
            <v>1.11056539909898E-4</v>
          </cell>
          <cell r="G207">
            <v>6.4640040338984897E-4</v>
          </cell>
          <cell r="H207">
            <v>6.2351261703016243E-4</v>
          </cell>
          <cell r="I207">
            <v>6.2409660332698861E-4</v>
          </cell>
          <cell r="J207">
            <v>6.1558065534285682E-4</v>
          </cell>
          <cell r="K207">
            <v>5.9444081560239856E-4</v>
          </cell>
          <cell r="L207">
            <v>6.3949993844398406E-4</v>
          </cell>
          <cell r="M207">
            <v>6.8378357163167655E-4</v>
          </cell>
          <cell r="N207">
            <v>7.8200169397161276E-4</v>
          </cell>
          <cell r="O207">
            <v>8.2866199858691396E-4</v>
          </cell>
        </row>
        <row r="208">
          <cell r="A208" t="str">
            <v>T_C-BATELCEXT</v>
          </cell>
          <cell r="B208" t="str">
            <v>VAR_fout</v>
          </cell>
          <cell r="C208" t="str">
            <v>TPCAR</v>
          </cell>
          <cell r="D208">
            <v>0.41619034390295273</v>
          </cell>
          <cell r="E208">
            <v>0.3606298721408005</v>
          </cell>
          <cell r="F208">
            <v>0.27739070250692993</v>
          </cell>
          <cell r="G208">
            <v>0.13872245568856817</v>
          </cell>
        </row>
        <row r="209">
          <cell r="A209" t="str">
            <v>T_C-BATELCEXT</v>
          </cell>
          <cell r="B209" t="str">
            <v>VAR_fin</v>
          </cell>
          <cell r="C209" t="str">
            <v>T-ELC-car</v>
          </cell>
          <cell r="D209">
            <v>0.46788615169163977</v>
          </cell>
          <cell r="E209">
            <v>0.37685523497942575</v>
          </cell>
          <cell r="F209">
            <v>0.26216038170863126</v>
          </cell>
          <cell r="G209">
            <v>0.11308783331180229</v>
          </cell>
        </row>
        <row r="210">
          <cell r="A210" t="str">
            <v>T_C-BATELCEXT</v>
          </cell>
          <cell r="B210" t="str">
            <v>VAR_cap</v>
          </cell>
          <cell r="C210" t="str">
            <v>-</v>
          </cell>
          <cell r="D210">
            <v>4.2039869537724303E-2</v>
          </cell>
          <cell r="E210">
            <v>3.6427294885508665E-2</v>
          </cell>
          <cell r="F210">
            <v>2.8019287629149063E-2</v>
          </cell>
          <cell r="G210">
            <v>1.4012356673571343E-2</v>
          </cell>
        </row>
        <row r="211">
          <cell r="A211" t="str">
            <v>D-TDSL</v>
          </cell>
          <cell r="B211" t="str">
            <v>VAR_fout</v>
          </cell>
          <cell r="C211" t="str">
            <v>CO2</v>
          </cell>
          <cell r="D211">
            <v>8685.5405876716304</v>
          </cell>
          <cell r="E211">
            <v>8217.8377828700395</v>
          </cell>
          <cell r="F211">
            <v>7097.56369303069</v>
          </cell>
          <cell r="G211">
            <v>5235.0824185870697</v>
          </cell>
          <cell r="H211">
            <v>3629.7944722931802</v>
          </cell>
          <cell r="I211">
            <v>3331.4963564233099</v>
          </cell>
          <cell r="J211">
            <v>3111.78847002878</v>
          </cell>
          <cell r="K211">
            <v>2962.3411424676901</v>
          </cell>
          <cell r="L211">
            <v>2912.1839081838998</v>
          </cell>
          <cell r="M211">
            <v>2414.8444107672099</v>
          </cell>
          <cell r="N211">
            <v>2132.48703583623</v>
          </cell>
          <cell r="O211">
            <v>2157.0962230547102</v>
          </cell>
        </row>
        <row r="212">
          <cell r="A212" t="str">
            <v>D-TDSL</v>
          </cell>
          <cell r="B212" t="str">
            <v>VAR_fout</v>
          </cell>
          <cell r="C212" t="str">
            <v>TDSL</v>
          </cell>
          <cell r="D212">
            <v>116.75166403219946</v>
          </cell>
          <cell r="E212">
            <v>110.46476914270696</v>
          </cell>
          <cell r="F212">
            <v>95.405963897290974</v>
          </cell>
          <cell r="G212">
            <v>70.37035605858587</v>
          </cell>
          <cell r="H212">
            <v>48.791959516789632</v>
          </cell>
          <cell r="I212">
            <v>44.78221469389284</v>
          </cell>
          <cell r="J212">
            <v>41.828885413045391</v>
          </cell>
          <cell r="K212">
            <v>39.820003639735013</v>
          </cell>
          <cell r="L212">
            <v>39.145786473080115</v>
          </cell>
          <cell r="M212">
            <v>32.4605130204692</v>
          </cell>
          <cell r="N212">
            <v>28.665044788848949</v>
          </cell>
          <cell r="O212">
            <v>28.995843261233617</v>
          </cell>
        </row>
        <row r="213">
          <cell r="A213" t="str">
            <v>D-TDSL</v>
          </cell>
          <cell r="B213" t="str">
            <v>VAR_fin</v>
          </cell>
          <cell r="C213" t="str">
            <v>DSL</v>
          </cell>
          <cell r="D213">
            <v>118.49305030929932</v>
          </cell>
          <cell r="E213">
            <v>112.11238448663087</v>
          </cell>
          <cell r="F213">
            <v>96.828972619791116</v>
          </cell>
          <cell r="G213">
            <v>71.419951140342022</v>
          </cell>
          <cell r="H213">
            <v>49.519706306864556</v>
          </cell>
          <cell r="I213">
            <v>45.45015493074095</v>
          </cell>
          <cell r="J213">
            <v>42.452775853052877</v>
          </cell>
          <cell r="K213">
            <v>40.413931002287782</v>
          </cell>
          <cell r="L213">
            <v>39.72965768327289</v>
          </cell>
          <cell r="M213">
            <v>32.944671361080665</v>
          </cell>
          <cell r="N213">
            <v>29.09259257621056</v>
          </cell>
          <cell r="O213">
            <v>29.428325007567629</v>
          </cell>
        </row>
        <row r="214">
          <cell r="A214" t="str">
            <v>T_B_c-HYBDSL-S3</v>
          </cell>
          <cell r="B214" t="str">
            <v>VAR_fout</v>
          </cell>
          <cell r="C214" t="str">
            <v>CO2_T</v>
          </cell>
          <cell r="E214">
            <v>2.31579687591577E-2</v>
          </cell>
          <cell r="F214">
            <v>0.3469948818532223</v>
          </cell>
          <cell r="G214">
            <v>10.005662848764025</v>
          </cell>
          <cell r="H214">
            <v>9.6686940347560597</v>
          </cell>
          <cell r="I214">
            <v>8.7292239408506092</v>
          </cell>
          <cell r="J214">
            <v>8.3169646554087713</v>
          </cell>
          <cell r="K214">
            <v>7.4898055270578601</v>
          </cell>
          <cell r="L214">
            <v>7.4735073761116304</v>
          </cell>
          <cell r="M214">
            <v>7.1346021386228404</v>
          </cell>
          <cell r="N214">
            <v>6.4814442620092061</v>
          </cell>
          <cell r="O214">
            <v>3.9122740737180277</v>
          </cell>
        </row>
        <row r="215">
          <cell r="A215" t="str">
            <v>T_B_c-HYBDSL-S3</v>
          </cell>
          <cell r="B215" t="str">
            <v>VAR_fout</v>
          </cell>
          <cell r="C215" t="str">
            <v>TPBSc</v>
          </cell>
          <cell r="E215">
            <v>2.4717365136182145E-5</v>
          </cell>
          <cell r="F215">
            <v>3.8786124000942599E-4</v>
          </cell>
          <cell r="G215">
            <v>1.2091923950080243E-2</v>
          </cell>
          <cell r="H215">
            <v>1.1872889834180141E-2</v>
          </cell>
          <cell r="I215">
            <v>1.1600082293555887E-2</v>
          </cell>
          <cell r="J215">
            <v>1.1344656744142659E-2</v>
          </cell>
          <cell r="K215">
            <v>1.093207828785718E-2</v>
          </cell>
          <cell r="L215">
            <v>1.1051659879590919E-2</v>
          </cell>
          <cell r="M215">
            <v>1.0575337178423374E-2</v>
          </cell>
          <cell r="N215">
            <v>9.607187218310026E-3</v>
          </cell>
          <cell r="O215">
            <v>5.7990083623581457E-3</v>
          </cell>
        </row>
        <row r="216">
          <cell r="A216" t="str">
            <v>T_B_c-HYBDSL-S3</v>
          </cell>
          <cell r="B216" t="str">
            <v>VAR_fin</v>
          </cell>
          <cell r="C216" t="str">
            <v>TDSL</v>
          </cell>
          <cell r="E216">
            <v>3.1593408948373442E-4</v>
          </cell>
          <cell r="F216">
            <v>4.7339001617083629E-3</v>
          </cell>
          <cell r="G216">
            <v>0.13650290380305641</v>
          </cell>
          <cell r="H216">
            <v>0.13190578492163785</v>
          </cell>
          <cell r="I216">
            <v>0.11908900328581999</v>
          </cell>
          <cell r="J216">
            <v>0.1134647292688781</v>
          </cell>
          <cell r="K216">
            <v>0.10218015725863376</v>
          </cell>
          <cell r="L216">
            <v>0.10195780867819415</v>
          </cell>
          <cell r="M216">
            <v>9.7334272013954226E-2</v>
          </cell>
          <cell r="N216">
            <v>8.8423523356196562E-2</v>
          </cell>
          <cell r="O216">
            <v>5.3373452574597899E-2</v>
          </cell>
        </row>
        <row r="217">
          <cell r="A217" t="str">
            <v>T_B_c-HYBDSL-S3</v>
          </cell>
          <cell r="B217" t="str">
            <v>VAR_ncap</v>
          </cell>
          <cell r="C217" t="str">
            <v>-</v>
          </cell>
          <cell r="E217">
            <v>5.6298402884367195E-7</v>
          </cell>
          <cell r="F217">
            <v>7.9227816742663097E-6</v>
          </cell>
          <cell r="G217">
            <v>2.5449246942729802E-4</v>
          </cell>
          <cell r="H217">
            <v>6.4858968306430096E-5</v>
          </cell>
          <cell r="I217">
            <v>1.8722909812089099E-4</v>
          </cell>
          <cell r="J217">
            <v>7.7262097989448498E-5</v>
          </cell>
          <cell r="K217">
            <v>1.60547800625654E-4</v>
          </cell>
          <cell r="L217">
            <v>6.7921691312726996E-5</v>
          </cell>
          <cell r="M217">
            <v>1.7848678084878201E-4</v>
          </cell>
          <cell r="N217">
            <v>3.0514748624407599E-5</v>
          </cell>
          <cell r="O217">
            <v>9.5941703149462994E-5</v>
          </cell>
        </row>
        <row r="218">
          <cell r="A218" t="str">
            <v>T_B_c-HYBDSL-S3</v>
          </cell>
          <cell r="B218" t="str">
            <v>VAR_cap</v>
          </cell>
          <cell r="C218" t="str">
            <v>-</v>
          </cell>
          <cell r="E218">
            <v>5.6298402884367195E-7</v>
          </cell>
          <cell r="F218">
            <v>8.4857657031099795E-6</v>
          </cell>
          <cell r="G218">
            <v>2.62748815617176E-4</v>
          </cell>
          <cell r="H218">
            <v>2.5804918577643937E-4</v>
          </cell>
          <cell r="I218">
            <v>2.5208806642732098E-4</v>
          </cell>
          <cell r="J218">
            <v>2.4666662303615835E-4</v>
          </cell>
          <cell r="K218">
            <v>2.37809898615103E-4</v>
          </cell>
          <cell r="L218">
            <v>2.4033925493049444E-4</v>
          </cell>
          <cell r="M218">
            <v>2.30051714731266E-4</v>
          </cell>
          <cell r="N218">
            <v>2.0900152947318901E-4</v>
          </cell>
          <cell r="O218">
            <v>1.26456451773871E-4</v>
          </cell>
        </row>
        <row r="219">
          <cell r="A219" t="str">
            <v>T-Bat-Car-STG_S1</v>
          </cell>
          <cell r="B219" t="str">
            <v>VAR_fout</v>
          </cell>
          <cell r="C219" t="str">
            <v>T-ELC-car-BatSTGAUXout_S1</v>
          </cell>
          <cell r="D219">
            <v>7.7685142507185447E-3</v>
          </cell>
          <cell r="E219">
            <v>2.0870522049647715E-2</v>
          </cell>
          <cell r="F219">
            <v>1.5637619500299973E-2</v>
          </cell>
          <cell r="G219">
            <v>6.0382819135376381E-2</v>
          </cell>
          <cell r="H219">
            <v>5.0086719971641061E-2</v>
          </cell>
          <cell r="I219">
            <v>0.36093649293870278</v>
          </cell>
          <cell r="J219">
            <v>0.56726781879036192</v>
          </cell>
          <cell r="K219">
            <v>1.1123222196333229</v>
          </cell>
          <cell r="L219">
            <v>1.5099650779000449</v>
          </cell>
          <cell r="M219">
            <v>1.6339493283104383</v>
          </cell>
          <cell r="N219">
            <v>1.3431098105144545</v>
          </cell>
          <cell r="O219">
            <v>1.3792458422364422</v>
          </cell>
        </row>
        <row r="220">
          <cell r="A220" t="str">
            <v>T-Bat-Car-STG_S1</v>
          </cell>
          <cell r="B220" t="str">
            <v>VAR_fout</v>
          </cell>
          <cell r="C220" t="str">
            <v>T-ELC-car-BatSTGOut_S1</v>
          </cell>
          <cell r="D220">
            <v>7.768514250718543E-3</v>
          </cell>
          <cell r="E220">
            <v>2.0870522049647715E-2</v>
          </cell>
          <cell r="F220">
            <v>1.563761950029997E-2</v>
          </cell>
          <cell r="G220">
            <v>6.0382819135376367E-2</v>
          </cell>
          <cell r="H220">
            <v>5.0086719971641061E-2</v>
          </cell>
          <cell r="I220">
            <v>0.36093649293870267</v>
          </cell>
          <cell r="J220">
            <v>0.56726781879036181</v>
          </cell>
          <cell r="K220">
            <v>1.1123222196333229</v>
          </cell>
          <cell r="L220">
            <v>1.5099650779000446</v>
          </cell>
          <cell r="M220">
            <v>1.633949328310438</v>
          </cell>
          <cell r="N220">
            <v>1.3431098105144543</v>
          </cell>
          <cell r="O220">
            <v>1.379245842236442</v>
          </cell>
        </row>
        <row r="221">
          <cell r="A221" t="str">
            <v>T-Bat-Car-STG_S1</v>
          </cell>
          <cell r="B221" t="str">
            <v>VAR_fin</v>
          </cell>
          <cell r="C221" t="str">
            <v>T-ELC-car-BatSTGAUXin_S1</v>
          </cell>
          <cell r="D221">
            <v>7.7670983207143874E-3</v>
          </cell>
          <cell r="E221">
            <v>2.0872644687496163E-2</v>
          </cell>
          <cell r="F221">
            <v>1.5639236484013361E-2</v>
          </cell>
          <cell r="G221">
            <v>6.0388858021178639E-2</v>
          </cell>
          <cell r="H221">
            <v>5.0091729144555092E-2</v>
          </cell>
          <cell r="I221">
            <v>0.36097259020116512</v>
          </cell>
          <cell r="J221">
            <v>0.56732455124652548</v>
          </cell>
          <cell r="K221">
            <v>1.1124334629800412</v>
          </cell>
          <cell r="L221">
            <v>1.5101160895086809</v>
          </cell>
          <cell r="M221">
            <v>1.6341127395841129</v>
          </cell>
          <cell r="N221">
            <v>1.343244134928812</v>
          </cell>
          <cell r="O221">
            <v>1.3793837806139453</v>
          </cell>
        </row>
        <row r="222">
          <cell r="A222" t="str">
            <v>T-Bat-Car-STG_S1</v>
          </cell>
          <cell r="B222" t="str">
            <v>VAR_fin</v>
          </cell>
          <cell r="C222" t="str">
            <v>T-ELC-car-BatSTGin_S1</v>
          </cell>
          <cell r="D222">
            <v>7.7670983207143874E-3</v>
          </cell>
          <cell r="E222">
            <v>2.0872644687496163E-2</v>
          </cell>
          <cell r="F222">
            <v>1.5639236484013361E-2</v>
          </cell>
          <cell r="G222">
            <v>6.0388858021178639E-2</v>
          </cell>
          <cell r="H222">
            <v>5.0091729144555092E-2</v>
          </cell>
          <cell r="I222">
            <v>0.36097259020116512</v>
          </cell>
          <cell r="J222">
            <v>0.56732455124652548</v>
          </cell>
          <cell r="K222">
            <v>1.1124334629800412</v>
          </cell>
          <cell r="L222">
            <v>1.5101160895086809</v>
          </cell>
          <cell r="M222">
            <v>1.6341127395841129</v>
          </cell>
          <cell r="N222">
            <v>1.343244134928812</v>
          </cell>
          <cell r="O222">
            <v>1.3793837806139453</v>
          </cell>
        </row>
        <row r="223">
          <cell r="A223" t="str">
            <v>T-Bat-Car-STG_S1</v>
          </cell>
          <cell r="B223" t="str">
            <v>VAR_ncap</v>
          </cell>
          <cell r="C223" t="str">
            <v>-</v>
          </cell>
          <cell r="D223">
            <v>7.0842833510019699E-3</v>
          </cell>
          <cell r="E223">
            <v>0.147120212461505</v>
          </cell>
          <cell r="F223">
            <v>3.2154423084516701E-2</v>
          </cell>
          <cell r="G223">
            <v>3.2004353972740901E-2</v>
          </cell>
          <cell r="H223">
            <v>4.1514161012898398E-2</v>
          </cell>
          <cell r="I223">
            <v>3.4754264006903601</v>
          </cell>
          <cell r="J223">
            <v>6.6969911174368804</v>
          </cell>
          <cell r="K223">
            <v>11.166639401556001</v>
          </cell>
          <cell r="L223">
            <v>6.1009885780472199</v>
          </cell>
          <cell r="M223">
            <v>6.1251882909528499</v>
          </cell>
          <cell r="N223">
            <v>8.38973728435057</v>
          </cell>
          <cell r="O223">
            <v>3.2455125728630798</v>
          </cell>
        </row>
        <row r="224">
          <cell r="A224" t="str">
            <v>T-Bat-Car-STG_S1</v>
          </cell>
          <cell r="B224" t="str">
            <v>VAR_cap</v>
          </cell>
          <cell r="C224" t="str">
            <v>-</v>
          </cell>
          <cell r="D224">
            <v>7.0842833510019699E-3</v>
          </cell>
          <cell r="E224">
            <v>0.1520387679168734</v>
          </cell>
          <cell r="F224">
            <v>0.1747427038445343</v>
          </cell>
          <cell r="G224">
            <v>0.17269906461709456</v>
          </cell>
          <cell r="H224">
            <v>0.12358026749325252</v>
          </cell>
          <cell r="I224">
            <v>3.4234710141297859</v>
          </cell>
          <cell r="J224">
            <v>7.5779155395880693</v>
          </cell>
          <cell r="K224">
            <v>12.607368717256637</v>
          </cell>
          <cell r="L224">
            <v>7.8196517531763998</v>
          </cell>
          <cell r="M224">
            <v>7.6601941671213005</v>
          </cell>
          <cell r="N224">
            <v>14.821018094128892</v>
          </cell>
          <cell r="O224">
            <v>17.458947693448543</v>
          </cell>
        </row>
        <row r="225">
          <cell r="A225" t="str">
            <v>T_B_c-HYBDSL-S4</v>
          </cell>
          <cell r="B225" t="str">
            <v>VAR_fout</v>
          </cell>
          <cell r="C225" t="str">
            <v>CO2_T</v>
          </cell>
          <cell r="E225">
            <v>2.40926300833854E-3</v>
          </cell>
          <cell r="F225">
            <v>5.2447301207051798E-3</v>
          </cell>
          <cell r="G225">
            <v>3.5636772861939014E-3</v>
          </cell>
          <cell r="H225">
            <v>5.9042624618047251E-3</v>
          </cell>
          <cell r="I225">
            <v>9.0396004054251987E-3</v>
          </cell>
          <cell r="J225">
            <v>8.8455090180013501E-3</v>
          </cell>
          <cell r="K225">
            <v>1.217996274326631E-2</v>
          </cell>
          <cell r="L225">
            <v>1.2439287198096189E-2</v>
          </cell>
          <cell r="M225">
            <v>1.2149054268946991E-2</v>
          </cell>
          <cell r="N225">
            <v>1.933004503828032E-2</v>
          </cell>
          <cell r="O225">
            <v>2.7597316217265001E-2</v>
          </cell>
        </row>
        <row r="226">
          <cell r="A226" t="str">
            <v>T_B_c-HYBDSL-S4</v>
          </cell>
          <cell r="B226" t="str">
            <v>VAR_fout</v>
          </cell>
          <cell r="C226" t="str">
            <v>TPBSc</v>
          </cell>
          <cell r="E226">
            <v>1.7338621094162906E-6</v>
          </cell>
          <cell r="F226">
            <v>3.8560549977155806E-6</v>
          </cell>
          <cell r="G226">
            <v>2.7418562731513822E-6</v>
          </cell>
          <cell r="H226">
            <v>5.0728278510703108E-6</v>
          </cell>
          <cell r="I226">
            <v>8.0360044095525713E-6</v>
          </cell>
          <cell r="J226">
            <v>8.3350297929681386E-6</v>
          </cell>
          <cell r="K226">
            <v>1.1995058727367078E-5</v>
          </cell>
          <cell r="L226">
            <v>1.2462265585510368E-5</v>
          </cell>
          <cell r="M226">
            <v>1.2171496525586118E-5</v>
          </cell>
          <cell r="N226">
            <v>1.9365752330551093E-5</v>
          </cell>
          <cell r="O226">
            <v>2.764829516915617E-5</v>
          </cell>
        </row>
        <row r="227">
          <cell r="A227" t="str">
            <v>T_B_c-HYBDSL-S4</v>
          </cell>
          <cell r="B227" t="str">
            <v>VAR_fin</v>
          </cell>
          <cell r="C227" t="str">
            <v>TDSL</v>
          </cell>
          <cell r="E227">
            <v>3.2868526716760361E-5</v>
          </cell>
          <cell r="F227">
            <v>7.1551570541680489E-5</v>
          </cell>
          <cell r="G227">
            <v>4.8617698310967264E-5</v>
          </cell>
          <cell r="H227">
            <v>8.0549283244266438E-5</v>
          </cell>
          <cell r="I227">
            <v>1.2332333431685133E-4</v>
          </cell>
          <cell r="J227">
            <v>1.2067542998637578E-4</v>
          </cell>
          <cell r="K227">
            <v>1.661659310131831E-4</v>
          </cell>
          <cell r="L227">
            <v>1.6970378169299036E-4</v>
          </cell>
          <cell r="M227">
            <v>1.6574426014934472E-4</v>
          </cell>
          <cell r="N227">
            <v>2.637113920638513E-4</v>
          </cell>
          <cell r="O227">
            <v>3.7649817486036849E-4</v>
          </cell>
        </row>
        <row r="228">
          <cell r="A228" t="str">
            <v>T_B_c-HYBDSL-S4</v>
          </cell>
          <cell r="B228" t="str">
            <v>VAR_ncap</v>
          </cell>
          <cell r="C228" t="str">
            <v>-</v>
          </cell>
          <cell r="E228">
            <v>4.4671728880585402E-8</v>
          </cell>
          <cell r="F228">
            <v>4.2780841971585102E-8</v>
          </cell>
          <cell r="G228">
            <v>3.6313688666838702E-8</v>
          </cell>
          <cell r="H228">
            <v>9.37262498155816E-8</v>
          </cell>
          <cell r="I228">
            <v>9.4135662883281505E-8</v>
          </cell>
          <cell r="J228">
            <v>1.29648813992697E-7</v>
          </cell>
          <cell r="K228">
            <v>1.70377891141966E-7</v>
          </cell>
          <cell r="L228">
            <v>1.4304768174565499E-7</v>
          </cell>
          <cell r="M228">
            <v>2.3867887186621602E-7</v>
          </cell>
          <cell r="N228">
            <v>2.7338850941233599E-7</v>
          </cell>
          <cell r="O228">
            <v>4.5330491249116999E-7</v>
          </cell>
        </row>
        <row r="229">
          <cell r="A229" t="str">
            <v>T_B_c-HYBDSL-S4</v>
          </cell>
          <cell r="B229" t="str">
            <v>VAR_cap</v>
          </cell>
          <cell r="C229" t="str">
            <v>-</v>
          </cell>
          <cell r="E229">
            <v>4.4671728880585402E-8</v>
          </cell>
          <cell r="F229">
            <v>8.7452570852170504E-8</v>
          </cell>
          <cell r="G229">
            <v>8.1176864101290102E-8</v>
          </cell>
          <cell r="H229">
            <v>1.03143642670666E-7</v>
          </cell>
          <cell r="I229">
            <v>1.7003078802936199E-7</v>
          </cell>
          <cell r="J229">
            <v>1.7845919031856501E-7</v>
          </cell>
          <cell r="K229">
            <v>2.5787305729771799E-7</v>
          </cell>
          <cell r="L229">
            <v>2.6771263197610999E-7</v>
          </cell>
          <cell r="M229">
            <v>2.75776073099816E-7</v>
          </cell>
          <cell r="N229">
            <v>4.3640291130104598E-7</v>
          </cell>
          <cell r="O229">
            <v>6.3780465698905105E-7</v>
          </cell>
        </row>
        <row r="230">
          <cell r="A230" t="str">
            <v>TFHGV-ICEDSLExt</v>
          </cell>
          <cell r="B230" t="str">
            <v>VAR_fout</v>
          </cell>
          <cell r="C230" t="str">
            <v>CO2_T</v>
          </cell>
          <cell r="D230">
            <v>1410.02033045132</v>
          </cell>
          <cell r="E230">
            <v>865.365519767367</v>
          </cell>
          <cell r="F230">
            <v>842.17350988260796</v>
          </cell>
          <cell r="G230">
            <v>362.64092211457199</v>
          </cell>
        </row>
        <row r="231">
          <cell r="A231" t="str">
            <v>TFHGV-ICEDSLExt</v>
          </cell>
          <cell r="B231" t="str">
            <v>VAR_fout</v>
          </cell>
          <cell r="C231" t="str">
            <v>TFHGV</v>
          </cell>
          <cell r="D231">
            <v>1.5764847120598549</v>
          </cell>
          <cell r="E231">
            <v>0.99164289847080755</v>
          </cell>
          <cell r="F231">
            <v>1.0002681334007992</v>
          </cell>
          <cell r="G231">
            <v>0.43071665636793799</v>
          </cell>
        </row>
        <row r="232">
          <cell r="A232" t="str">
            <v>TFHGV-ICEDSLExt</v>
          </cell>
          <cell r="B232" t="str">
            <v>VAR_fin</v>
          </cell>
          <cell r="C232" t="str">
            <v>TDSL</v>
          </cell>
          <cell r="D232">
            <v>19.236293730577312</v>
          </cell>
          <cell r="E232">
            <v>11.805805181000922</v>
          </cell>
          <cell r="F232">
            <v>11.489406683255226</v>
          </cell>
          <cell r="G232">
            <v>4.9473522798713789</v>
          </cell>
        </row>
        <row r="233">
          <cell r="A233" t="str">
            <v>TFHGV-ICEDSLExt</v>
          </cell>
          <cell r="B233" t="str">
            <v>VAR_cap</v>
          </cell>
          <cell r="C233" t="str">
            <v>-</v>
          </cell>
          <cell r="D233">
            <v>2.9661971050805695E-2</v>
          </cell>
          <cell r="E233">
            <v>1.9774634247461682E-2</v>
          </cell>
          <cell r="F233">
            <v>1.977463287166617E-2</v>
          </cell>
          <cell r="G233">
            <v>9.8873333333333296E-3</v>
          </cell>
        </row>
        <row r="234">
          <cell r="A234" t="str">
            <v>TPSHPGSLEXT</v>
          </cell>
          <cell r="B234" t="str">
            <v>VAR_fout</v>
          </cell>
          <cell r="C234" t="str">
            <v>TPSHP</v>
          </cell>
          <cell r="D234">
            <v>1.5951113482171899</v>
          </cell>
          <cell r="E234">
            <v>0.72172253984851598</v>
          </cell>
          <cell r="F234">
            <v>1.44710572449507</v>
          </cell>
          <cell r="G234">
            <v>1.90586702702806</v>
          </cell>
          <cell r="H234">
            <v>2.4386432970730199</v>
          </cell>
          <cell r="I234">
            <v>1.50541800590323</v>
          </cell>
          <cell r="J234">
            <v>0.74514463554490995</v>
          </cell>
        </row>
        <row r="235">
          <cell r="A235" t="str">
            <v>TPSHPGSLEXT</v>
          </cell>
          <cell r="B235" t="str">
            <v>VAR_fout</v>
          </cell>
          <cell r="C235" t="str">
            <v>CO2_T</v>
          </cell>
          <cell r="D235">
            <v>129.873812963153</v>
          </cell>
          <cell r="E235">
            <v>58.762579964301899</v>
          </cell>
          <cell r="F235">
            <v>117.82320927691801</v>
          </cell>
          <cell r="G235">
            <v>155.17551052315699</v>
          </cell>
          <cell r="H235">
            <v>198.55410332444299</v>
          </cell>
          <cell r="I235">
            <v>122.570989635652</v>
          </cell>
          <cell r="J235">
            <v>60.6696047491725</v>
          </cell>
        </row>
        <row r="236">
          <cell r="A236" t="str">
            <v>TPSHPGSLEXT</v>
          </cell>
          <cell r="B236" t="str">
            <v>VAR_fin</v>
          </cell>
          <cell r="C236" t="str">
            <v>TGSL</v>
          </cell>
          <cell r="D236">
            <v>1.759807763728358</v>
          </cell>
          <cell r="E236">
            <v>0.79624092092549736</v>
          </cell>
          <cell r="F236">
            <v>1.5965204509067421</v>
          </cell>
          <cell r="G236">
            <v>2.1026491940807106</v>
          </cell>
          <cell r="H236">
            <v>2.6904350043962482</v>
          </cell>
          <cell r="I236">
            <v>1.6608535180982571</v>
          </cell>
          <cell r="J236">
            <v>0.82208136516493613</v>
          </cell>
        </row>
        <row r="237">
          <cell r="A237" t="str">
            <v>TPSHPGSLEXT</v>
          </cell>
          <cell r="B237" t="str">
            <v>VAR_ncap</v>
          </cell>
          <cell r="C237" t="str">
            <v>-</v>
          </cell>
          <cell r="D237">
            <v>1.76778560767003E-6</v>
          </cell>
          <cell r="E237">
            <v>1.04872898033325E-5</v>
          </cell>
          <cell r="F237">
            <v>1.3454311806019599E-5</v>
          </cell>
          <cell r="G237">
            <v>0.31086622950812698</v>
          </cell>
          <cell r="H237">
            <v>0.53278825625684201</v>
          </cell>
          <cell r="I237">
            <v>5.8322150876491803E-5</v>
          </cell>
          <cell r="J237">
            <v>1.49697211464917E-5</v>
          </cell>
          <cell r="K237">
            <v>7.5980848894928502E-6</v>
          </cell>
          <cell r="L237">
            <v>8.0977145447219099E-6</v>
          </cell>
          <cell r="M237">
            <v>8.6610612932937697E-6</v>
          </cell>
          <cell r="N237">
            <v>4.83994974924546E-6</v>
          </cell>
          <cell r="O237">
            <v>1.6783246532156599E-5</v>
          </cell>
        </row>
        <row r="238">
          <cell r="A238" t="str">
            <v>TPSHPGSLEXT</v>
          </cell>
          <cell r="B238" t="str">
            <v>VAR_cap</v>
          </cell>
          <cell r="C238" t="str">
            <v>-</v>
          </cell>
          <cell r="D238">
            <v>1.5951131160027976</v>
          </cell>
          <cell r="E238">
            <v>1.5950010126010974</v>
          </cell>
          <cell r="F238">
            <v>1.595006937521231</v>
          </cell>
          <cell r="G238">
            <v>1.905867764025083</v>
          </cell>
          <cell r="H238">
            <v>2.4386453045511889</v>
          </cell>
          <cell r="I238">
            <v>1.5054193875305846</v>
          </cell>
          <cell r="J238">
            <v>0.74514624151601783</v>
          </cell>
          <cell r="K238">
            <v>4.6810546978082179E-5</v>
          </cell>
          <cell r="L238">
            <v>2.2403738805992779E-5</v>
          </cell>
          <cell r="M238">
            <v>1.9835284665344599E-5</v>
          </cell>
          <cell r="N238">
            <v>1.51689652080738E-5</v>
          </cell>
          <cell r="O238">
            <v>2.8411196008222717E-5</v>
          </cell>
        </row>
        <row r="239">
          <cell r="A239" t="str">
            <v>T-Bat-Car-STG_S2</v>
          </cell>
          <cell r="B239" t="str">
            <v>VAR_fout</v>
          </cell>
          <cell r="C239" t="str">
            <v>T-ELC-car-BatSTGAUXout_S2</v>
          </cell>
          <cell r="D239">
            <v>6.6165036361718485E-2</v>
          </cell>
          <cell r="E239">
            <v>0.10384888570892992</v>
          </cell>
          <cell r="F239">
            <v>1.9261935442794165</v>
          </cell>
          <cell r="G239">
            <v>7.0559502399169283</v>
          </cell>
          <cell r="H239">
            <v>11.142735186685558</v>
          </cell>
          <cell r="I239">
            <v>11.422006175320698</v>
          </cell>
          <cell r="J239">
            <v>10.965659317760858</v>
          </cell>
          <cell r="K239">
            <v>10.446412914473804</v>
          </cell>
          <cell r="L239">
            <v>10.168674988066869</v>
          </cell>
          <cell r="M239">
            <v>9.7009896571310072</v>
          </cell>
          <cell r="N239">
            <v>8.952412837960166</v>
          </cell>
          <cell r="O239">
            <v>8.7301520975596443</v>
          </cell>
        </row>
        <row r="240">
          <cell r="A240" t="str">
            <v>T-Bat-Car-STG_S2</v>
          </cell>
          <cell r="B240" t="str">
            <v>VAR_fout</v>
          </cell>
          <cell r="C240" t="str">
            <v>T-ELC-car-BatSTGOut_S2</v>
          </cell>
          <cell r="D240">
            <v>6.6165036361718471E-2</v>
          </cell>
          <cell r="E240">
            <v>0.1038488857089299</v>
          </cell>
          <cell r="F240">
            <v>1.9261935442794165</v>
          </cell>
          <cell r="G240">
            <v>7.0559502399169274</v>
          </cell>
          <cell r="H240">
            <v>11.142735186685554</v>
          </cell>
          <cell r="I240">
            <v>11.422006175320698</v>
          </cell>
          <cell r="J240">
            <v>10.965659317760858</v>
          </cell>
          <cell r="K240">
            <v>10.446412914473804</v>
          </cell>
          <cell r="L240">
            <v>10.168674988066869</v>
          </cell>
          <cell r="M240">
            <v>9.7009896571310055</v>
          </cell>
          <cell r="N240">
            <v>8.9524128379601642</v>
          </cell>
          <cell r="O240">
            <v>8.7301520975596443</v>
          </cell>
        </row>
        <row r="241">
          <cell r="A241" t="str">
            <v>T-Bat-Car-STG_S2</v>
          </cell>
          <cell r="B241" t="str">
            <v>VAR_fin</v>
          </cell>
          <cell r="C241" t="str">
            <v>T-ELC-car-BatSTGAUXin_S2</v>
          </cell>
          <cell r="D241">
            <v>6.6168636866458103E-2</v>
          </cell>
          <cell r="E241">
            <v>0.1038593070130093</v>
          </cell>
          <cell r="F241">
            <v>1.9263862359690116</v>
          </cell>
          <cell r="G241">
            <v>7.0566559054017368</v>
          </cell>
          <cell r="H241">
            <v>11.143849571679217</v>
          </cell>
          <cell r="I241">
            <v>11.423148490205106</v>
          </cell>
          <cell r="J241">
            <v>10.966755993273146</v>
          </cell>
          <cell r="K241">
            <v>10.447457660214846</v>
          </cell>
          <cell r="L241">
            <v>10.169691957315539</v>
          </cell>
          <cell r="M241">
            <v>9.7019598530851123</v>
          </cell>
          <cell r="N241">
            <v>8.9533081687363971</v>
          </cell>
          <cell r="O241">
            <v>8.73102520008106</v>
          </cell>
        </row>
        <row r="242">
          <cell r="A242" t="str">
            <v>T-Bat-Car-STG_S2</v>
          </cell>
          <cell r="B242" t="str">
            <v>VAR_fin</v>
          </cell>
          <cell r="C242" t="str">
            <v>T-ELC-car-BatSTGin_S2</v>
          </cell>
          <cell r="D242">
            <v>6.6168636866458103E-2</v>
          </cell>
          <cell r="E242">
            <v>0.1038593070130093</v>
          </cell>
          <cell r="F242">
            <v>1.9263862359690116</v>
          </cell>
          <cell r="G242">
            <v>7.0566559054017368</v>
          </cell>
          <cell r="H242">
            <v>11.143849571679217</v>
          </cell>
          <cell r="I242">
            <v>11.423148490205106</v>
          </cell>
          <cell r="J242">
            <v>10.966755993273146</v>
          </cell>
          <cell r="K242">
            <v>10.447457660214846</v>
          </cell>
          <cell r="L242">
            <v>10.169691957315539</v>
          </cell>
          <cell r="M242">
            <v>9.7019598530851123</v>
          </cell>
          <cell r="N242">
            <v>8.9533081687363971</v>
          </cell>
          <cell r="O242">
            <v>8.73102520008106</v>
          </cell>
        </row>
        <row r="243">
          <cell r="A243" t="str">
            <v>T-Bat-Car-STG_S2</v>
          </cell>
          <cell r="B243" t="str">
            <v>VAR_ncap</v>
          </cell>
          <cell r="C243" t="str">
            <v>-</v>
          </cell>
          <cell r="D243">
            <v>1.1335962012075301E-2</v>
          </cell>
          <cell r="E243">
            <v>3.8302249411466302E-2</v>
          </cell>
          <cell r="F243">
            <v>28.744369060354899</v>
          </cell>
          <cell r="G243">
            <v>82.066771753835695</v>
          </cell>
          <cell r="H243">
            <v>155.230377536492</v>
          </cell>
          <cell r="I243">
            <v>69.763299130774399</v>
          </cell>
          <cell r="J243">
            <v>89.925462173118504</v>
          </cell>
          <cell r="K243">
            <v>119.043423340941</v>
          </cell>
          <cell r="L243">
            <v>73.671766880653095</v>
          </cell>
          <cell r="M243">
            <v>78.790997258034295</v>
          </cell>
          <cell r="N243">
            <v>79.187395710768001</v>
          </cell>
          <cell r="O243">
            <v>58.534546913309001</v>
          </cell>
        </row>
        <row r="244">
          <cell r="A244" t="str">
            <v>T-Bat-Car-STG_S2</v>
          </cell>
          <cell r="B244" t="str">
            <v>VAR_cap</v>
          </cell>
          <cell r="C244" t="str">
            <v>-</v>
          </cell>
          <cell r="D244">
            <v>1.1335962012075301E-2</v>
          </cell>
          <cell r="E244">
            <v>4.8798471525609177E-2</v>
          </cell>
          <cell r="F244">
            <v>28.407474151532725</v>
          </cell>
          <cell r="G244">
            <v>79.689623094101208</v>
          </cell>
          <cell r="H244">
            <v>154.57757423436402</v>
          </cell>
          <cell r="I244">
            <v>69.819525712707986</v>
          </cell>
          <cell r="J244">
            <v>88.770216000418998</v>
          </cell>
          <cell r="K244">
            <v>119.79535091056701</v>
          </cell>
          <cell r="L244">
            <v>76.101702288686994</v>
          </cell>
          <cell r="M244">
            <v>80.946448768509015</v>
          </cell>
          <cell r="N244">
            <v>154.97895967376661</v>
          </cell>
          <cell r="O244">
            <v>212.64991187016605</v>
          </cell>
        </row>
        <row r="245">
          <cell r="A245" t="str">
            <v>T_TW-ICEGSL-S1</v>
          </cell>
          <cell r="B245" t="str">
            <v>VAR_fout</v>
          </cell>
          <cell r="C245" t="str">
            <v>CO2_T</v>
          </cell>
          <cell r="D245">
            <v>3.2574509317113569</v>
          </cell>
          <cell r="E245">
            <v>36.514786740535612</v>
          </cell>
          <cell r="F245">
            <v>36.90072494524577</v>
          </cell>
          <cell r="G245">
            <v>45.639938719281744</v>
          </cell>
          <cell r="H245">
            <v>62.256827483250383</v>
          </cell>
          <cell r="I245">
            <v>65.677840228404818</v>
          </cell>
          <cell r="J245">
            <v>66.902664890928094</v>
          </cell>
          <cell r="K245">
            <v>64.424873575168036</v>
          </cell>
          <cell r="L245">
            <v>61.9558692694306</v>
          </cell>
          <cell r="M245">
            <v>59.835391917646405</v>
          </cell>
          <cell r="N245">
            <v>58.750716581925282</v>
          </cell>
          <cell r="O245">
            <v>57.019405941925399</v>
          </cell>
        </row>
        <row r="246">
          <cell r="A246" t="str">
            <v>T_TW-ICEGSL-S1</v>
          </cell>
          <cell r="B246" t="str">
            <v>VAR_fout</v>
          </cell>
          <cell r="C246" t="str">
            <v>TPTWL</v>
          </cell>
          <cell r="D246">
            <v>8.4211887794739829E-2</v>
          </cell>
          <cell r="E246">
            <v>0.95198424911652568</v>
          </cell>
          <cell r="F246">
            <v>0.96220399075786245</v>
          </cell>
          <cell r="G246">
            <v>1.2075690363433209</v>
          </cell>
          <cell r="H246">
            <v>1.7163869612662548</v>
          </cell>
          <cell r="I246">
            <v>1.8300908734963399</v>
          </cell>
          <cell r="J246">
            <v>1.9045657094510577</v>
          </cell>
          <cell r="K246">
            <v>1.8873490930154924</v>
          </cell>
          <cell r="L246">
            <v>1.8297540018809493</v>
          </cell>
          <cell r="M246">
            <v>1.7742073547507822</v>
          </cell>
          <cell r="N246">
            <v>1.7420451360959481</v>
          </cell>
          <cell r="O246">
            <v>1.6907092298304087</v>
          </cell>
        </row>
        <row r="247">
          <cell r="A247" t="str">
            <v>T_TW-ICEGSL-S1</v>
          </cell>
          <cell r="B247" t="str">
            <v>VAR_fin</v>
          </cell>
          <cell r="C247" t="str">
            <v>TGSL</v>
          </cell>
          <cell r="D247">
            <v>4.4138901513703997E-2</v>
          </cell>
          <cell r="E247">
            <v>0.49478030813733809</v>
          </cell>
          <cell r="F247">
            <v>0.50000982310631092</v>
          </cell>
          <cell r="G247">
            <v>0.61842735391980641</v>
          </cell>
          <cell r="H247">
            <v>0.84358844828252633</v>
          </cell>
          <cell r="I247">
            <v>0.88994363453123249</v>
          </cell>
          <cell r="J247">
            <v>0.90654017467382297</v>
          </cell>
          <cell r="K247">
            <v>0.87296576660119363</v>
          </cell>
          <cell r="L247">
            <v>0.83951042370502127</v>
          </cell>
          <cell r="M247">
            <v>0.81077766826079056</v>
          </cell>
          <cell r="N247">
            <v>0.7960801704867938</v>
          </cell>
          <cell r="O247">
            <v>0.77262067671985757</v>
          </cell>
        </row>
        <row r="248">
          <cell r="A248" t="str">
            <v>T_TW-ICEGSL-S1</v>
          </cell>
          <cell r="B248" t="str">
            <v>VAR_ncap</v>
          </cell>
          <cell r="C248" t="str">
            <v>-</v>
          </cell>
          <cell r="E248">
            <v>0.29469689280688999</v>
          </cell>
          <cell r="F248">
            <v>3.6847381663239801E-3</v>
          </cell>
          <cell r="G248">
            <v>0.16242106843870699</v>
          </cell>
          <cell r="H248">
            <v>0.51774159278961696</v>
          </cell>
          <cell r="I248">
            <v>0.18320142433161199</v>
          </cell>
          <cell r="J248">
            <v>0.33313983570301797</v>
          </cell>
          <cell r="K248">
            <v>0.39566937754724002</v>
          </cell>
          <cell r="L248">
            <v>0.24035805134194499</v>
          </cell>
          <cell r="M248">
            <v>0.33770715232820597</v>
          </cell>
          <cell r="N248">
            <v>0.40130257267105601</v>
          </cell>
          <cell r="O248">
            <v>0.145283515563983</v>
          </cell>
        </row>
        <row r="249">
          <cell r="A249" t="str">
            <v>T_TW-ICEGSL-S1</v>
          </cell>
          <cell r="B249" t="str">
            <v>VAR_cap</v>
          </cell>
          <cell r="C249" t="str">
            <v>-</v>
          </cell>
          <cell r="D249">
            <v>2.9121705824567527E-2</v>
          </cell>
          <cell r="E249">
            <v>0.32766913145204291</v>
          </cell>
          <cell r="F249">
            <v>0.33135264796629549</v>
          </cell>
          <cell r="G249">
            <v>0.43960315081003815</v>
          </cell>
          <cell r="H249">
            <v>0.6820498085599821</v>
          </cell>
          <cell r="I249">
            <v>0.73505032837064888</v>
          </cell>
          <cell r="J249">
            <v>0.78479532267777818</v>
          </cell>
          <cell r="K249">
            <v>0.79138928570241973</v>
          </cell>
          <cell r="L249">
            <v>0.78587659263711751</v>
          </cell>
          <cell r="M249">
            <v>0.78078242141366627</v>
          </cell>
          <cell r="N249">
            <v>0.78158158443837622</v>
          </cell>
          <cell r="O249">
            <v>0.77448723358079086</v>
          </cell>
        </row>
        <row r="250">
          <cell r="A250" t="str">
            <v>TPSHPDSLEXT</v>
          </cell>
          <cell r="B250" t="str">
            <v>VAR_fout</v>
          </cell>
          <cell r="C250" t="str">
            <v>TPSHP</v>
          </cell>
          <cell r="D250">
            <v>17.176521919007701</v>
          </cell>
          <cell r="E250">
            <v>17.1765559585867</v>
          </cell>
          <cell r="F250">
            <v>15.577817394341499</v>
          </cell>
          <cell r="G250">
            <v>14.2456972657578</v>
          </cell>
          <cell r="H250">
            <v>13.71269361559</v>
          </cell>
          <cell r="I250">
            <v>13.179692811012499</v>
          </cell>
          <cell r="J250">
            <v>12.644799284352001</v>
          </cell>
          <cell r="K250">
            <v>12.113673813857799</v>
          </cell>
          <cell r="L250">
            <v>12.1120357653251</v>
          </cell>
          <cell r="M250">
            <v>5.6140658101051599</v>
          </cell>
          <cell r="N250">
            <v>2.0190172816352399</v>
          </cell>
          <cell r="O250">
            <v>2.0189795609573098</v>
          </cell>
        </row>
        <row r="251">
          <cell r="A251" t="str">
            <v>TPSHPDSLEXT</v>
          </cell>
          <cell r="B251" t="str">
            <v>VAR_fout</v>
          </cell>
          <cell r="C251" t="str">
            <v>CO2_T</v>
          </cell>
          <cell r="D251">
            <v>1273.9831592043399</v>
          </cell>
          <cell r="E251">
            <v>1273.9856839209599</v>
          </cell>
          <cell r="F251">
            <v>1155.40719542237</v>
          </cell>
          <cell r="G251">
            <v>1056.60380449986</v>
          </cell>
          <cell r="H251">
            <v>1017.07090736794</v>
          </cell>
          <cell r="I251">
            <v>977.53822129355001</v>
          </cell>
          <cell r="J251">
            <v>937.86515196402104</v>
          </cell>
          <cell r="K251">
            <v>898.47155947628403</v>
          </cell>
          <cell r="L251">
            <v>898.35006536621404</v>
          </cell>
          <cell r="M251">
            <v>416.39543386394899</v>
          </cell>
          <cell r="N251">
            <v>149.75057389816499</v>
          </cell>
          <cell r="O251">
            <v>149.74777615432399</v>
          </cell>
        </row>
        <row r="252">
          <cell r="A252" t="str">
            <v>TPSHPDSLEXT</v>
          </cell>
          <cell r="B252" t="str">
            <v>VAR_fin</v>
          </cell>
          <cell r="C252" t="str">
            <v>TDSL</v>
          </cell>
          <cell r="D252">
            <v>17.38039780633471</v>
          </cell>
          <cell r="E252">
            <v>17.380432249944874</v>
          </cell>
          <cell r="F252">
            <v>15.762717536457998</v>
          </cell>
          <cell r="G252">
            <v>14.414785873122121</v>
          </cell>
          <cell r="H252">
            <v>13.87545576218203</v>
          </cell>
          <cell r="I252">
            <v>13.336128530607711</v>
          </cell>
          <cell r="J252">
            <v>12.794886111378204</v>
          </cell>
          <cell r="K252">
            <v>12.257456473073495</v>
          </cell>
          <cell r="L252">
            <v>12.255798981803743</v>
          </cell>
          <cell r="M252">
            <v>5.6807016898219542</v>
          </cell>
          <cell r="N252">
            <v>2.0429819085697809</v>
          </cell>
          <cell r="O252">
            <v>2.0429437401681079</v>
          </cell>
        </row>
        <row r="253">
          <cell r="A253" t="str">
            <v>TPSHPDSLEXT</v>
          </cell>
          <cell r="B253" t="str">
            <v>VAR_ncap</v>
          </cell>
          <cell r="C253" t="str">
            <v>-</v>
          </cell>
          <cell r="D253">
            <v>3.7855885546482801E-6</v>
          </cell>
          <cell r="E253">
            <v>4.2883960960708599E-5</v>
          </cell>
          <cell r="F253">
            <v>1.26951354698079E-5</v>
          </cell>
          <cell r="G253">
            <v>1.25138353269046E-5</v>
          </cell>
          <cell r="H253">
            <v>3.22008292932755E-5</v>
          </cell>
          <cell r="I253">
            <v>7.4906667772036997</v>
          </cell>
          <cell r="J253">
            <v>5.1541063113291896</v>
          </cell>
          <cell r="K253">
            <v>2.4405084538396798E-5</v>
          </cell>
          <cell r="L253">
            <v>0.45982604806216698</v>
          </cell>
          <cell r="M253">
            <v>1.7436827770720499E-4</v>
          </cell>
          <cell r="N253">
            <v>1.5590217658482599</v>
          </cell>
          <cell r="O253">
            <v>3.6204002225482102E-5</v>
          </cell>
        </row>
        <row r="254">
          <cell r="A254" t="str">
            <v>TPSHPDSLEXT</v>
          </cell>
          <cell r="B254" t="str">
            <v>VAR_cap</v>
          </cell>
          <cell r="C254" t="str">
            <v>-</v>
          </cell>
          <cell r="D254">
            <v>17.176525704596255</v>
          </cell>
          <cell r="E254">
            <v>17.17656302797365</v>
          </cell>
          <cell r="F254">
            <v>15.577826225391068</v>
          </cell>
          <cell r="G254">
            <v>14.245702885431134</v>
          </cell>
          <cell r="H254">
            <v>13.712703709540335</v>
          </cell>
          <cell r="I254">
            <v>13.179695213604701</v>
          </cell>
          <cell r="J254">
            <v>12.644799124605855</v>
          </cell>
          <cell r="K254">
            <v>12.644723344349135</v>
          </cell>
          <cell r="L254">
            <v>12.112037148120359</v>
          </cell>
          <cell r="M254">
            <v>5.6140701283801189</v>
          </cell>
          <cell r="N254">
            <v>2.0190192677776406</v>
          </cell>
          <cell r="O254">
            <v>2.0189899342810627</v>
          </cell>
        </row>
        <row r="255">
          <cell r="A255" t="str">
            <v>T-Bat-Car-STG_S3</v>
          </cell>
          <cell r="B255" t="str">
            <v>VAR_fout</v>
          </cell>
          <cell r="C255" t="str">
            <v>T-ELC-car-BatSTGAUXout_S3</v>
          </cell>
          <cell r="D255">
            <v>4.5729658791157549E-2</v>
          </cell>
          <cell r="E255">
            <v>9.5505903566583228E-2</v>
          </cell>
          <cell r="F255">
            <v>0.10875379436192845</v>
          </cell>
          <cell r="G255">
            <v>2.2133563988993941</v>
          </cell>
          <cell r="H255">
            <v>5.5520756722128191</v>
          </cell>
          <cell r="I255">
            <v>7.5271294749354078</v>
          </cell>
          <cell r="J255">
            <v>7.5606469265559468</v>
          </cell>
          <cell r="K255">
            <v>6.9693923047920423</v>
          </cell>
          <cell r="L255">
            <v>7.8080038888764252</v>
          </cell>
          <cell r="M255">
            <v>8.0137935365098087</v>
          </cell>
          <cell r="N255">
            <v>8.4501247668838513</v>
          </cell>
          <cell r="O255">
            <v>8.5675891492742018</v>
          </cell>
        </row>
        <row r="256">
          <cell r="A256" t="str">
            <v>T-Bat-Car-STG_S3</v>
          </cell>
          <cell r="B256" t="str">
            <v>VAR_fout</v>
          </cell>
          <cell r="C256" t="str">
            <v>T-ELC-car-BatSTGOut_S3</v>
          </cell>
          <cell r="D256">
            <v>4.5729658791157521E-2</v>
          </cell>
          <cell r="E256">
            <v>9.5505903566583228E-2</v>
          </cell>
          <cell r="F256">
            <v>0.10875379436192845</v>
          </cell>
          <cell r="G256">
            <v>2.2133563988993941</v>
          </cell>
          <cell r="H256">
            <v>5.5520756722128191</v>
          </cell>
          <cell r="I256">
            <v>7.5271294749354061</v>
          </cell>
          <cell r="J256">
            <v>7.5606469265559451</v>
          </cell>
          <cell r="K256">
            <v>6.9693923047920423</v>
          </cell>
          <cell r="L256">
            <v>7.8080038888764243</v>
          </cell>
          <cell r="M256">
            <v>8.0137935365098052</v>
          </cell>
          <cell r="N256">
            <v>8.4501247668838495</v>
          </cell>
          <cell r="O256">
            <v>8.5675891492742</v>
          </cell>
        </row>
        <row r="257">
          <cell r="A257" t="str">
            <v>T-Bat-Car-STG_S3</v>
          </cell>
          <cell r="B257" t="str">
            <v>VAR_fin</v>
          </cell>
          <cell r="C257" t="str">
            <v>T-ELC-car-BatSTGAUXin_S3</v>
          </cell>
          <cell r="D257">
            <v>4.5730810267377749E-2</v>
          </cell>
          <cell r="E257">
            <v>9.5515490488987997E-2</v>
          </cell>
          <cell r="F257">
            <v>0.10876472389438521</v>
          </cell>
          <cell r="G257">
            <v>2.2135777566619059</v>
          </cell>
          <cell r="H257">
            <v>5.5526309353462509</v>
          </cell>
          <cell r="I257">
            <v>7.5278822632314295</v>
          </cell>
          <cell r="J257">
            <v>7.5614030669107972</v>
          </cell>
          <cell r="K257">
            <v>6.9700893137295283</v>
          </cell>
          <cell r="L257">
            <v>7.8087847674583104</v>
          </cell>
          <cell r="M257">
            <v>8.0145949959948464</v>
          </cell>
          <cell r="N257">
            <v>8.4509698638895969</v>
          </cell>
          <cell r="O257">
            <v>8.5684459938409123</v>
          </cell>
        </row>
        <row r="258">
          <cell r="A258" t="str">
            <v>T-Bat-Car-STG_S3</v>
          </cell>
          <cell r="B258" t="str">
            <v>VAR_fin</v>
          </cell>
          <cell r="C258" t="str">
            <v>T-ELC-car-BatSTGin_S3</v>
          </cell>
          <cell r="D258">
            <v>4.5730810267377749E-2</v>
          </cell>
          <cell r="E258">
            <v>9.5515490488987997E-2</v>
          </cell>
          <cell r="F258">
            <v>0.10876472389438521</v>
          </cell>
          <cell r="G258">
            <v>2.2135777566619059</v>
          </cell>
          <cell r="H258">
            <v>5.5526309353462509</v>
          </cell>
          <cell r="I258">
            <v>7.5278822632314295</v>
          </cell>
          <cell r="J258">
            <v>7.5614030669107972</v>
          </cell>
          <cell r="K258">
            <v>6.9700893137295283</v>
          </cell>
          <cell r="L258">
            <v>7.8087847674583104</v>
          </cell>
          <cell r="M258">
            <v>8.0145949959948464</v>
          </cell>
          <cell r="N258">
            <v>8.4509698638895969</v>
          </cell>
          <cell r="O258">
            <v>8.5684459938409123</v>
          </cell>
        </row>
        <row r="259">
          <cell r="A259" t="str">
            <v>T-Bat-Car-STG_S3</v>
          </cell>
          <cell r="B259" t="str">
            <v>VAR_ncap</v>
          </cell>
          <cell r="C259" t="str">
            <v>-</v>
          </cell>
          <cell r="D259">
            <v>1.1373303472104E-2</v>
          </cell>
          <cell r="E259">
            <v>0.43118066703903501</v>
          </cell>
          <cell r="F259">
            <v>0.257921388138867</v>
          </cell>
          <cell r="G259">
            <v>27.9804019769416</v>
          </cell>
          <cell r="H259">
            <v>58.821963589430602</v>
          </cell>
          <cell r="I259">
            <v>48.181679680255897</v>
          </cell>
          <cell r="J259">
            <v>39.305943551941603</v>
          </cell>
          <cell r="K259">
            <v>46.012600007328203</v>
          </cell>
          <cell r="L259">
            <v>60.407435629040599</v>
          </cell>
          <cell r="M259">
            <v>59.548351007379601</v>
          </cell>
          <cell r="N259">
            <v>91.273054063146802</v>
          </cell>
          <cell r="O259">
            <v>58.581029303673198</v>
          </cell>
        </row>
        <row r="260">
          <cell r="A260" t="str">
            <v>T-Bat-Car-STG_S3</v>
          </cell>
          <cell r="B260" t="str">
            <v>VAR_cap</v>
          </cell>
          <cell r="C260" t="str">
            <v>-</v>
          </cell>
          <cell r="D260">
            <v>1.1373303472104E-2</v>
          </cell>
          <cell r="E260">
            <v>0.43647962540516605</v>
          </cell>
          <cell r="F260">
            <v>0.66280992955644913</v>
          </cell>
          <cell r="G260">
            <v>27.078116803641624</v>
          </cell>
          <cell r="H260">
            <v>59.177385097372692</v>
          </cell>
          <cell r="I260">
            <v>48.727695249313605</v>
          </cell>
          <cell r="J260">
            <v>40.2361788223145</v>
          </cell>
          <cell r="K260">
            <v>47.771702902051409</v>
          </cell>
          <cell r="L260">
            <v>62.8888761990993</v>
          </cell>
          <cell r="M260">
            <v>61.762775271879917</v>
          </cell>
          <cell r="N260">
            <v>146.2374757547916</v>
          </cell>
          <cell r="O260">
            <v>203.92951834951955</v>
          </cell>
        </row>
        <row r="261">
          <cell r="A261" t="str">
            <v>T_TW-ICEGSL-S2</v>
          </cell>
          <cell r="B261" t="str">
            <v>VAR_fout</v>
          </cell>
          <cell r="C261" t="str">
            <v>CO2_T</v>
          </cell>
          <cell r="D261">
            <v>8.2458914077926302</v>
          </cell>
          <cell r="E261">
            <v>12.034911569099679</v>
          </cell>
          <cell r="F261">
            <v>11.286667491691357</v>
          </cell>
          <cell r="G261">
            <v>7.5997977909549128</v>
          </cell>
          <cell r="H261">
            <v>0.80535950681272794</v>
          </cell>
          <cell r="I261">
            <v>8.8069981872501091E-2</v>
          </cell>
          <cell r="J261">
            <v>0.10567859844739301</v>
          </cell>
          <cell r="K261">
            <v>0.12426719292180299</v>
          </cell>
          <cell r="L261">
            <v>0.1242877742424681</v>
          </cell>
          <cell r="M261">
            <v>0.1560558008324433</v>
          </cell>
          <cell r="N261">
            <v>0.14813853102191382</v>
          </cell>
          <cell r="O261">
            <v>0.21351467444831079</v>
          </cell>
        </row>
        <row r="262">
          <cell r="A262" t="str">
            <v>T_TW-ICEGSL-S2</v>
          </cell>
          <cell r="B262" t="str">
            <v>VAR_fout</v>
          </cell>
          <cell r="C262" t="str">
            <v>TPTWL</v>
          </cell>
          <cell r="D262">
            <v>0.12321495692086286</v>
          </cell>
          <cell r="E262">
            <v>0.18008458531864188</v>
          </cell>
          <cell r="F262">
            <v>0.16890038222961179</v>
          </cell>
          <cell r="G262">
            <v>0.11376897482978948</v>
          </cell>
          <cell r="H262">
            <v>1.214464607202681E-2</v>
          </cell>
          <cell r="I262">
            <v>1.4132253012524836E-3</v>
          </cell>
          <cell r="J262">
            <v>1.7295151460631187E-3</v>
          </cell>
          <cell r="K262">
            <v>2.0768795018915338E-3</v>
          </cell>
          <cell r="L262">
            <v>2.1073018602795037E-3</v>
          </cell>
          <cell r="M262">
            <v>2.6592456415575343E-3</v>
          </cell>
          <cell r="N262">
            <v>2.5243325840205635E-3</v>
          </cell>
          <cell r="O262">
            <v>3.638365023321872E-3</v>
          </cell>
        </row>
        <row r="263">
          <cell r="A263" t="str">
            <v>T_TW-ICEGSL-S2</v>
          </cell>
          <cell r="B263" t="str">
            <v>VAR_fin</v>
          </cell>
          <cell r="C263" t="str">
            <v>TGSL</v>
          </cell>
          <cell r="D263">
            <v>0.11173294590504931</v>
          </cell>
          <cell r="E263">
            <v>0.16307468250812576</v>
          </cell>
          <cell r="F263">
            <v>0.15293587387115615</v>
          </cell>
          <cell r="G263">
            <v>0.10297828985033716</v>
          </cell>
          <cell r="H263">
            <v>1.0912730444616868E-2</v>
          </cell>
          <cell r="I263">
            <v>1.1933601879742686E-3</v>
          </cell>
          <cell r="J263">
            <v>1.4319593285554595E-3</v>
          </cell>
          <cell r="K263">
            <v>1.683837302463455E-3</v>
          </cell>
          <cell r="L263">
            <v>1.6841161821472661E-3</v>
          </cell>
          <cell r="M263">
            <v>2.1145772470520744E-3</v>
          </cell>
          <cell r="N263">
            <v>2.0072971683186142E-3</v>
          </cell>
          <cell r="O263">
            <v>2.8931527703023119E-3</v>
          </cell>
        </row>
        <row r="264">
          <cell r="A264" t="str">
            <v>T_TW-ICEGSL-S2</v>
          </cell>
          <cell r="B264" t="str">
            <v>VAR_ncap</v>
          </cell>
          <cell r="C264" t="str">
            <v>-</v>
          </cell>
          <cell r="E264">
            <v>1.4195150918424899E-4</v>
          </cell>
          <cell r="F264">
            <v>1.3931863413841299E-4</v>
          </cell>
          <cell r="G264">
            <v>1.7412654373979801E-4</v>
          </cell>
          <cell r="H264">
            <v>2.1862557879812999E-4</v>
          </cell>
          <cell r="I264">
            <v>2.3662452493298199E-4</v>
          </cell>
          <cell r="J264">
            <v>2.7133156771312698E-4</v>
          </cell>
          <cell r="K264">
            <v>3.1636710768487698E-4</v>
          </cell>
          <cell r="L264">
            <v>3.3477353278300599E-4</v>
          </cell>
          <cell r="M264">
            <v>4.1713030853375902E-4</v>
          </cell>
          <cell r="N264">
            <v>4.3039146978160101E-4</v>
          </cell>
          <cell r="O264">
            <v>6.2414210633220005E-4</v>
          </cell>
        </row>
        <row r="265">
          <cell r="A265" t="str">
            <v>T_TW-ICEGSL-S2</v>
          </cell>
          <cell r="B265" t="str">
            <v>VAR_cap</v>
          </cell>
          <cell r="C265" t="str">
            <v>-</v>
          </cell>
          <cell r="D265">
            <v>4.2720566246236859E-2</v>
          </cell>
          <cell r="E265">
            <v>6.2030801360980943E-2</v>
          </cell>
          <cell r="F265">
            <v>6.2169298045839164E-2</v>
          </cell>
          <cell r="G265">
            <v>5.404707692004921E-2</v>
          </cell>
          <cell r="H265">
            <v>5.539071868950936E-3</v>
          </cell>
          <cell r="I265">
            <v>5.6187336095168885E-4</v>
          </cell>
          <cell r="J265">
            <v>6.9191318669310482E-4</v>
          </cell>
          <cell r="K265">
            <v>8.2367469043444057E-4</v>
          </cell>
          <cell r="L265">
            <v>8.4918550711695186E-4</v>
          </cell>
          <cell r="M265">
            <v>1.067035743061678E-3</v>
          </cell>
          <cell r="N265">
            <v>1.0205798454963921E-3</v>
          </cell>
          <cell r="O265">
            <v>1.4703342108747309E-3</v>
          </cell>
        </row>
        <row r="266">
          <cell r="A266" t="str">
            <v>T-Bat-Car-STG_S4</v>
          </cell>
          <cell r="B266" t="str">
            <v>VAR_fout</v>
          </cell>
          <cell r="C266" t="str">
            <v>T-ELC-car-BatSTGAUXout_S4</v>
          </cell>
          <cell r="D266">
            <v>0.1494576342586362</v>
          </cell>
          <cell r="E266">
            <v>0.96235761673186493</v>
          </cell>
          <cell r="F266">
            <v>1.6165354523432505</v>
          </cell>
          <cell r="G266">
            <v>3.3215763540195105</v>
          </cell>
          <cell r="H266">
            <v>3.3816179585627806</v>
          </cell>
          <cell r="I266">
            <v>1.9849071735824777</v>
          </cell>
          <cell r="J266">
            <v>1.9585556642550053</v>
          </cell>
          <cell r="K266">
            <v>1.9900435190989447</v>
          </cell>
          <cell r="L266">
            <v>2.2300705430644738</v>
          </cell>
          <cell r="M266">
            <v>2.578012696870803</v>
          </cell>
          <cell r="N266">
            <v>2.5700295914626254</v>
          </cell>
          <cell r="O266">
            <v>2.7332384635704714</v>
          </cell>
        </row>
        <row r="267">
          <cell r="A267" t="str">
            <v>T-Bat-Car-STG_S4</v>
          </cell>
          <cell r="B267" t="str">
            <v>VAR_fout</v>
          </cell>
          <cell r="C267" t="str">
            <v>T-ELC-car-BatSTGOut_S4</v>
          </cell>
          <cell r="D267">
            <v>0.1494576342586362</v>
          </cell>
          <cell r="E267">
            <v>0.96235761673186493</v>
          </cell>
          <cell r="F267">
            <v>1.61653545234325</v>
          </cell>
          <cell r="G267">
            <v>3.3215763540195105</v>
          </cell>
          <cell r="H267">
            <v>3.3816179585627801</v>
          </cell>
          <cell r="I267">
            <v>1.9849071735824777</v>
          </cell>
          <cell r="J267">
            <v>1.9585556642550053</v>
          </cell>
          <cell r="K267">
            <v>1.9900435190989445</v>
          </cell>
          <cell r="L267">
            <v>2.2300705430644734</v>
          </cell>
          <cell r="M267">
            <v>2.578012696870803</v>
          </cell>
          <cell r="N267">
            <v>2.5700295914626254</v>
          </cell>
          <cell r="O267">
            <v>2.7332384635704714</v>
          </cell>
        </row>
        <row r="268">
          <cell r="A268" t="str">
            <v>T-Bat-Car-STG_S4</v>
          </cell>
          <cell r="B268" t="str">
            <v>VAR_fin</v>
          </cell>
          <cell r="C268" t="str">
            <v>T-ELC-car-BatSTGAUXin_S4</v>
          </cell>
          <cell r="D268">
            <v>0.14946900553985748</v>
          </cell>
          <cell r="E268">
            <v>0.96245389748824217</v>
          </cell>
          <cell r="F268">
            <v>1.6166971751208763</v>
          </cell>
          <cell r="G268">
            <v>3.3219085448568517</v>
          </cell>
          <cell r="H268">
            <v>3.3819561541766223</v>
          </cell>
          <cell r="I268">
            <v>1.985105684150837</v>
          </cell>
          <cell r="J268">
            <v>1.9587515394166239</v>
          </cell>
          <cell r="K268">
            <v>1.9902425433540349</v>
          </cell>
          <cell r="L268">
            <v>2.2302935724226489</v>
          </cell>
          <cell r="M268">
            <v>2.5782705239247226</v>
          </cell>
          <cell r="N268">
            <v>2.5702866201251537</v>
          </cell>
          <cell r="O268">
            <v>2.7335118147454303</v>
          </cell>
        </row>
        <row r="269">
          <cell r="A269" t="str">
            <v>T-Bat-Car-STG_S4</v>
          </cell>
          <cell r="B269" t="str">
            <v>VAR_fin</v>
          </cell>
          <cell r="C269" t="str">
            <v>T-ELC-car-BatSTGin_S4</v>
          </cell>
          <cell r="D269">
            <v>0.14946900553985748</v>
          </cell>
          <cell r="E269">
            <v>0.96245389748824217</v>
          </cell>
          <cell r="F269">
            <v>1.6166971751208763</v>
          </cell>
          <cell r="G269">
            <v>3.3219085448568517</v>
          </cell>
          <cell r="H269">
            <v>3.3819561541766223</v>
          </cell>
          <cell r="I269">
            <v>1.985105684150837</v>
          </cell>
          <cell r="J269">
            <v>1.9587515394166239</v>
          </cell>
          <cell r="K269">
            <v>1.9902425433540349</v>
          </cell>
          <cell r="L269">
            <v>2.2302935724226489</v>
          </cell>
          <cell r="M269">
            <v>2.5782705239247226</v>
          </cell>
          <cell r="N269">
            <v>2.5702866201251537</v>
          </cell>
          <cell r="O269">
            <v>2.7335118147454303</v>
          </cell>
        </row>
        <row r="270">
          <cell r="A270" t="str">
            <v>T-Bat-Car-STG_S4</v>
          </cell>
          <cell r="B270" t="str">
            <v>VAR_ncap</v>
          </cell>
          <cell r="C270" t="str">
            <v>-</v>
          </cell>
          <cell r="D270">
            <v>2.4192004275029402E-2</v>
          </cell>
          <cell r="E270">
            <v>11.3438353499924</v>
          </cell>
          <cell r="F270">
            <v>11.4709989137879</v>
          </cell>
          <cell r="G270">
            <v>27.7994682825239</v>
          </cell>
          <cell r="H270">
            <v>18.977071376377399</v>
          </cell>
          <cell r="I270">
            <v>0.72312868967027599</v>
          </cell>
          <cell r="J270">
            <v>19.7252981413599</v>
          </cell>
          <cell r="K270">
            <v>14.9412493888612</v>
          </cell>
          <cell r="L270">
            <v>23.4416792578232</v>
          </cell>
          <cell r="M270">
            <v>15.8750573136283</v>
          </cell>
          <cell r="N270">
            <v>3.1063199452968902</v>
          </cell>
          <cell r="O270">
            <v>35.295208997754003</v>
          </cell>
        </row>
        <row r="271">
          <cell r="A271" t="str">
            <v>T-Bat-Car-STG_S4</v>
          </cell>
          <cell r="B271" t="str">
            <v>VAR_cap</v>
          </cell>
          <cell r="C271" t="str">
            <v>-</v>
          </cell>
          <cell r="D271">
            <v>2.4192004275029402E-2</v>
          </cell>
          <cell r="E271">
            <v>11.216297138957152</v>
          </cell>
          <cell r="F271">
            <v>12.896982053718352</v>
          </cell>
          <cell r="G271">
            <v>29.521339103839402</v>
          </cell>
          <cell r="H271">
            <v>22.315438325511202</v>
          </cell>
          <cell r="I271">
            <v>7.5273241324792011</v>
          </cell>
          <cell r="J271">
            <v>20.633569227752503</v>
          </cell>
          <cell r="K271">
            <v>16.258053818742198</v>
          </cell>
          <cell r="L271">
            <v>25.717672973404699</v>
          </cell>
          <cell r="M271">
            <v>17.972254674513302</v>
          </cell>
          <cell r="N271">
            <v>19.709329383141895</v>
          </cell>
          <cell r="O271">
            <v>54.174194880998364</v>
          </cell>
        </row>
        <row r="272">
          <cell r="A272" t="str">
            <v>T_TW-ICEGSL-S3</v>
          </cell>
          <cell r="B272" t="str">
            <v>VAR_fout</v>
          </cell>
          <cell r="C272" t="str">
            <v>CO2_T</v>
          </cell>
          <cell r="D272">
            <v>12.3441904794918</v>
          </cell>
          <cell r="E272">
            <v>14.557418235284885</v>
          </cell>
          <cell r="F272">
            <v>14.731675611917664</v>
          </cell>
          <cell r="G272">
            <v>14.616840607175678</v>
          </cell>
          <cell r="H272">
            <v>14.047981428456685</v>
          </cell>
          <cell r="I272">
            <v>4.1217530429319202</v>
          </cell>
          <cell r="J272">
            <v>9.7768245553895558E-2</v>
          </cell>
          <cell r="K272">
            <v>0.1140012390186854</v>
          </cell>
          <cell r="L272">
            <v>0.12283826470657094</v>
          </cell>
          <cell r="M272">
            <v>0.13548050181875598</v>
          </cell>
          <cell r="N272">
            <v>0.149946214476949</v>
          </cell>
          <cell r="O272">
            <v>0.18232323846770199</v>
          </cell>
        </row>
        <row r="273">
          <cell r="A273" t="str">
            <v>T_TW-ICEGSL-S3</v>
          </cell>
          <cell r="B273" t="str">
            <v>VAR_fout</v>
          </cell>
          <cell r="C273" t="str">
            <v>TPTWL</v>
          </cell>
          <cell r="D273">
            <v>0.12200793478844295</v>
          </cell>
          <cell r="E273">
            <v>0.1440310543897487</v>
          </cell>
          <cell r="F273">
            <v>0.14575945529018777</v>
          </cell>
          <cell r="G273">
            <v>0.14463151665235227</v>
          </cell>
          <cell r="H273">
            <v>0.13902915174034233</v>
          </cell>
          <cell r="I273">
            <v>4.0885329400093817E-2</v>
          </cell>
          <cell r="J273">
            <v>1.0462882201145889E-3</v>
          </cell>
          <cell r="K273">
            <v>1.2456390102085677E-3</v>
          </cell>
          <cell r="L273">
            <v>1.3610467872501911E-3</v>
          </cell>
          <cell r="M273">
            <v>1.5197196791610018E-3</v>
          </cell>
          <cell r="N273">
            <v>1.6891254372415807E-3</v>
          </cell>
          <cell r="O273">
            <v>2.0538485814418587E-3</v>
          </cell>
        </row>
        <row r="274">
          <cell r="A274" t="str">
            <v>T_TW-ICEGSL-S3</v>
          </cell>
          <cell r="B274" t="str">
            <v>VAR_fin</v>
          </cell>
          <cell r="C274" t="str">
            <v>TGSL</v>
          </cell>
          <cell r="D274">
            <v>0.16726545365165019</v>
          </cell>
          <cell r="E274">
            <v>0.19725498963800681</v>
          </cell>
          <cell r="F274">
            <v>0.19961620070349143</v>
          </cell>
          <cell r="G274">
            <v>0.19806017082893879</v>
          </cell>
          <cell r="H274">
            <v>0.19035205187610699</v>
          </cell>
          <cell r="I274">
            <v>5.5850312234849812E-2</v>
          </cell>
          <cell r="J274">
            <v>1.3247729749850379E-3</v>
          </cell>
          <cell r="K274">
            <v>1.5447322360255468E-3</v>
          </cell>
          <cell r="L274">
            <v>1.6644751315253491E-3</v>
          </cell>
          <cell r="M274">
            <v>1.8357791574357175E-3</v>
          </cell>
          <cell r="N274">
            <v>2.0317915240779015E-3</v>
          </cell>
          <cell r="O274">
            <v>2.4705045862832256E-3</v>
          </cell>
        </row>
        <row r="275">
          <cell r="A275" t="str">
            <v>T_TW-ICEGSL-S3</v>
          </cell>
          <cell r="B275" t="str">
            <v>VAR_ncap</v>
          </cell>
          <cell r="C275" t="str">
            <v>-</v>
          </cell>
          <cell r="E275">
            <v>6.6850891692113998E-5</v>
          </cell>
          <cell r="F275">
            <v>8.4062144954341007E-5</v>
          </cell>
          <cell r="G275">
            <v>7.9047148577484101E-5</v>
          </cell>
          <cell r="H275">
            <v>1.2112438812546899E-4</v>
          </cell>
          <cell r="I275">
            <v>1.06447553578253E-4</v>
          </cell>
          <cell r="J275">
            <v>1.21117326041504E-4</v>
          </cell>
          <cell r="K275">
            <v>1.44987049886285E-4</v>
          </cell>
          <cell r="L275">
            <v>1.5140952961673699E-4</v>
          </cell>
          <cell r="M275">
            <v>1.9057166035236299E-4</v>
          </cell>
          <cell r="N275">
            <v>1.95424124649442E-4</v>
          </cell>
          <cell r="O275">
            <v>2.9017907142342197E-4</v>
          </cell>
        </row>
        <row r="276">
          <cell r="A276" t="str">
            <v>T_TW-ICEGSL-S3</v>
          </cell>
          <cell r="B276" t="str">
            <v>VAR_cap</v>
          </cell>
          <cell r="C276" t="str">
            <v>-</v>
          </cell>
          <cell r="D276">
            <v>5.3235444421600969E-2</v>
          </cell>
          <cell r="E276">
            <v>6.9127369426494417E-2</v>
          </cell>
          <cell r="F276">
            <v>6.921088876139142E-2</v>
          </cell>
          <cell r="G276">
            <v>6.9289363924383576E-2</v>
          </cell>
          <cell r="H276">
            <v>6.628092993653692E-2</v>
          </cell>
          <cell r="I276">
            <v>1.9323867223006389E-2</v>
          </cell>
          <cell r="J276">
            <v>4.1700035458105955E-4</v>
          </cell>
          <cell r="K276">
            <v>4.930897328087869E-4</v>
          </cell>
          <cell r="L276">
            <v>5.4581159550569315E-4</v>
          </cell>
          <cell r="M276">
            <v>6.0715460231561182E-4</v>
          </cell>
          <cell r="N276">
            <v>6.8154576765487866E-4</v>
          </cell>
          <cell r="O276">
            <v>8.2648922351432404E-4</v>
          </cell>
        </row>
        <row r="277">
          <cell r="A277" t="str">
            <v>T_C-ICEGSLEXT</v>
          </cell>
          <cell r="B277" t="str">
            <v>VAR_fout</v>
          </cell>
          <cell r="C277" t="str">
            <v>CO2_T</v>
          </cell>
          <cell r="D277">
            <v>4722.2887537986599</v>
          </cell>
          <cell r="E277">
            <v>4015.3203904786301</v>
          </cell>
          <cell r="F277">
            <v>3464.2422325493399</v>
          </cell>
          <cell r="G277">
            <v>970.81907574805803</v>
          </cell>
        </row>
        <row r="278">
          <cell r="A278" t="str">
            <v>T_C-ICEGSLEXT</v>
          </cell>
          <cell r="B278" t="str">
            <v>VAR_fout</v>
          </cell>
          <cell r="C278" t="str">
            <v>TPCAR</v>
          </cell>
          <cell r="D278">
            <v>18.302990078310643</v>
          </cell>
          <cell r="E278">
            <v>15.917021107594595</v>
          </cell>
          <cell r="F278">
            <v>14.190825491090651</v>
          </cell>
          <cell r="G278">
            <v>4.1909013433397266</v>
          </cell>
        </row>
        <row r="279">
          <cell r="A279" t="str">
            <v>T_C-ICEGSLEXT</v>
          </cell>
          <cell r="B279" t="str">
            <v>VAR_fin</v>
          </cell>
          <cell r="C279" t="str">
            <v>TGSL</v>
          </cell>
          <cell r="D279">
            <v>63.987652490496764</v>
          </cell>
          <cell r="E279">
            <v>54.408135372339181</v>
          </cell>
          <cell r="F279">
            <v>46.940951660560202</v>
          </cell>
          <cell r="G279">
            <v>13.154730023686417</v>
          </cell>
        </row>
        <row r="280">
          <cell r="A280" t="str">
            <v>T_C-ICEGSLEXT</v>
          </cell>
          <cell r="B280" t="str">
            <v>VAR_cap</v>
          </cell>
          <cell r="C280" t="str">
            <v>-</v>
          </cell>
          <cell r="D280">
            <v>2.484639887145879</v>
          </cell>
          <cell r="E280">
            <v>2.1560072492389168</v>
          </cell>
          <cell r="F280">
            <v>1.6628845280220381</v>
          </cell>
          <cell r="G280">
            <v>0.83143911330474829</v>
          </cell>
        </row>
        <row r="281">
          <cell r="A281" t="str">
            <v>T_TW-ICEGSL-S4</v>
          </cell>
          <cell r="B281" t="str">
            <v>VAR_fout</v>
          </cell>
          <cell r="C281" t="str">
            <v>CO2_T</v>
          </cell>
          <cell r="D281">
            <v>8.0254072031021391</v>
          </cell>
          <cell r="E281">
            <v>9.3076457708244718</v>
          </cell>
          <cell r="F281">
            <v>9.4454579783057042</v>
          </cell>
          <cell r="G281">
            <v>9.355755498787131</v>
          </cell>
          <cell r="H281">
            <v>9.4222130765929641</v>
          </cell>
          <cell r="I281">
            <v>9.0691915465946256</v>
          </cell>
          <cell r="J281">
            <v>2.072654493088804</v>
          </cell>
          <cell r="K281">
            <v>7.6549306502301198E-2</v>
          </cell>
          <cell r="L281">
            <v>8.3173081408889099E-2</v>
          </cell>
          <cell r="M281">
            <v>9.37396976233138E-2</v>
          </cell>
          <cell r="N281">
            <v>0.1004457953159246</v>
          </cell>
          <cell r="O281">
            <v>0.1234545140821226</v>
          </cell>
        </row>
        <row r="282">
          <cell r="A282" t="str">
            <v>T_TW-ICEGSL-S4</v>
          </cell>
          <cell r="B282" t="str">
            <v>VAR_fout</v>
          </cell>
          <cell r="C282" t="str">
            <v>TPTWL</v>
          </cell>
          <cell r="D282">
            <v>7.3490292035514021E-2</v>
          </cell>
          <cell r="E282">
            <v>8.5309775918131922E-2</v>
          </cell>
          <cell r="F282">
            <v>8.6575028990092465E-2</v>
          </cell>
          <cell r="G282">
            <v>8.5757514519537906E-2</v>
          </cell>
          <cell r="H282">
            <v>8.6375327599711962E-2</v>
          </cell>
          <cell r="I282">
            <v>8.3155085915907728E-2</v>
          </cell>
          <cell r="J282">
            <v>1.9066648071457911E-2</v>
          </cell>
          <cell r="K282">
            <v>7.7139123530610431E-4</v>
          </cell>
          <cell r="L282">
            <v>8.511689648169656E-4</v>
          </cell>
          <cell r="M282">
            <v>9.707594720814826E-4</v>
          </cell>
          <cell r="N282">
            <v>1.0479851671722764E-3</v>
          </cell>
          <cell r="O282">
            <v>1.2918088947209013E-3</v>
          </cell>
        </row>
        <row r="283">
          <cell r="A283" t="str">
            <v>T_TW-ICEGSL-S4</v>
          </cell>
          <cell r="B283" t="str">
            <v>VAR_fin</v>
          </cell>
          <cell r="C283" t="str">
            <v>TGSL</v>
          </cell>
          <cell r="D283">
            <v>0.10874535505558473</v>
          </cell>
          <cell r="E283">
            <v>0.12611986139328532</v>
          </cell>
          <cell r="F283">
            <v>0.12798723547839685</v>
          </cell>
          <cell r="G283">
            <v>0.12677175472611277</v>
          </cell>
          <cell r="H283">
            <v>0.12767226391047404</v>
          </cell>
          <cell r="I283">
            <v>0.12288877434410073</v>
          </cell>
          <cell r="J283">
            <v>2.8084749228845546E-2</v>
          </cell>
          <cell r="K283">
            <v>1.0372534756409374E-3</v>
          </cell>
          <cell r="L283">
            <v>1.1270065231556792E-3</v>
          </cell>
          <cell r="M283">
            <v>1.2701856046519503E-3</v>
          </cell>
          <cell r="N283">
            <v>1.3610541370721477E-3</v>
          </cell>
          <cell r="O283">
            <v>1.6728253940667028E-3</v>
          </cell>
        </row>
        <row r="284">
          <cell r="A284" t="str">
            <v>T_TW-ICEGSL-S4</v>
          </cell>
          <cell r="B284" t="str">
            <v>VAR_ncap</v>
          </cell>
          <cell r="C284" t="str">
            <v>-</v>
          </cell>
          <cell r="E284">
            <v>3.8745863897287097E-5</v>
          </cell>
          <cell r="F284">
            <v>3.8547822404175497E-5</v>
          </cell>
          <cell r="G284">
            <v>4.3452636612115803E-5</v>
          </cell>
          <cell r="H284">
            <v>5.2680395848792097E-5</v>
          </cell>
          <cell r="I284">
            <v>5.7815506026389602E-5</v>
          </cell>
          <cell r="J284">
            <v>6.6439404161173203E-5</v>
          </cell>
          <cell r="K284">
            <v>8.2735939254531803E-5</v>
          </cell>
          <cell r="L284">
            <v>7.8404069569748999E-5</v>
          </cell>
          <cell r="M284">
            <v>9.9151183093368198E-5</v>
          </cell>
          <cell r="N284">
            <v>1.01359231428675E-4</v>
          </cell>
          <cell r="O284">
            <v>1.53872291777116E-4</v>
          </cell>
        </row>
        <row r="285">
          <cell r="A285" t="str">
            <v>T_TW-ICEGSL-S4</v>
          </cell>
          <cell r="B285" t="str">
            <v>VAR_cap</v>
          </cell>
          <cell r="C285" t="str">
            <v>-</v>
          </cell>
          <cell r="D285">
            <v>3.2744529694529227E-2</v>
          </cell>
          <cell r="E285">
            <v>4.0913490825106244E-2</v>
          </cell>
          <cell r="F285">
            <v>4.0951620814650549E-2</v>
          </cell>
          <cell r="G285">
            <v>4.0994653309455654E-2</v>
          </cell>
          <cell r="H285">
            <v>4.1046523669250753E-2</v>
          </cell>
          <cell r="I285">
            <v>3.955033313809219E-2</v>
          </cell>
          <cell r="J285">
            <v>8.9153745920801039E-3</v>
          </cell>
          <cell r="K285">
            <v>3.0255067532543599E-4</v>
          </cell>
          <cell r="L285">
            <v>3.3746129382734093E-4</v>
          </cell>
          <cell r="M285">
            <v>3.8380632831497204E-4</v>
          </cell>
          <cell r="N285">
            <v>4.1700939161708417E-4</v>
          </cell>
          <cell r="O285">
            <v>5.1473018819810242E-4</v>
          </cell>
        </row>
        <row r="286">
          <cell r="A286" t="str">
            <v>T_C-ICEDSLEXT</v>
          </cell>
          <cell r="B286" t="str">
            <v>VAR_fout</v>
          </cell>
          <cell r="C286" t="str">
            <v>CO2_T</v>
          </cell>
          <cell r="D286">
            <v>3821.2798334710901</v>
          </cell>
          <cell r="E286">
            <v>3569.7773406791698</v>
          </cell>
          <cell r="F286">
            <v>2582.9143864430598</v>
          </cell>
          <cell r="G286">
            <v>1113.72927354738</v>
          </cell>
        </row>
        <row r="287">
          <cell r="A287" t="str">
            <v>T_C-ICEDSLEXT</v>
          </cell>
          <cell r="B287" t="str">
            <v>VAR_fout</v>
          </cell>
          <cell r="C287" t="str">
            <v>TPCAR</v>
          </cell>
          <cell r="D287">
            <v>17.673732034706862</v>
          </cell>
          <cell r="E287">
            <v>17.23595017102727</v>
          </cell>
          <cell r="F287">
            <v>13.258417698778212</v>
          </cell>
          <cell r="G287">
            <v>6.2827300332016653</v>
          </cell>
        </row>
        <row r="288">
          <cell r="A288" t="str">
            <v>T_C-ICEDSLEXT</v>
          </cell>
          <cell r="B288" t="str">
            <v>VAR_fin</v>
          </cell>
          <cell r="C288" t="str">
            <v>TDSL</v>
          </cell>
          <cell r="D288">
            <v>52.132057755403736</v>
          </cell>
          <cell r="E288">
            <v>48.700918699579432</v>
          </cell>
          <cell r="F288">
            <v>35.237576895539753</v>
          </cell>
          <cell r="G288">
            <v>15.194123786458148</v>
          </cell>
        </row>
        <row r="289">
          <cell r="A289" t="str">
            <v>T_C-ICEDSLEXT</v>
          </cell>
          <cell r="B289" t="str">
            <v>VAR_cap</v>
          </cell>
          <cell r="C289" t="str">
            <v>-</v>
          </cell>
          <cell r="D289">
            <v>1.0565939687717401</v>
          </cell>
          <cell r="E289">
            <v>0.91828358354323625</v>
          </cell>
          <cell r="F289">
            <v>0.70637186303333477</v>
          </cell>
          <cell r="G289">
            <v>0.35317981714214242</v>
          </cell>
        </row>
        <row r="290">
          <cell r="A290" t="str">
            <v>T-Plg-ELC-GSL_S1</v>
          </cell>
          <cell r="B290" t="str">
            <v>VAR_fout</v>
          </cell>
          <cell r="C290" t="str">
            <v>T-PEVmix-ELC_GSL_S1</v>
          </cell>
          <cell r="E290">
            <v>8.6328118479399391E-5</v>
          </cell>
          <cell r="F290">
            <v>1.3830912600395416E-4</v>
          </cell>
          <cell r="G290">
            <v>2.3901631333292481E-4</v>
          </cell>
          <cell r="H290">
            <v>2.9052722936074064E-4</v>
          </cell>
          <cell r="I290">
            <v>4.1423980470019819E-4</v>
          </cell>
          <cell r="J290">
            <v>6.9580253213918453E-4</v>
          </cell>
          <cell r="K290">
            <v>7.8874530226215919E-4</v>
          </cell>
          <cell r="L290">
            <v>1.6190342976103091E-3</v>
          </cell>
          <cell r="M290">
            <v>3.2027750686800648E-3</v>
          </cell>
          <cell r="N290">
            <v>4.7414127314802925E-3</v>
          </cell>
          <cell r="O290">
            <v>7.2404035635927431E-3</v>
          </cell>
        </row>
        <row r="291">
          <cell r="A291" t="str">
            <v>T-Plg-ELC-GSL_S1</v>
          </cell>
          <cell r="B291" t="str">
            <v>VAR_fin</v>
          </cell>
          <cell r="C291" t="str">
            <v>T-ELC-car-PlgSTGOut_S1</v>
          </cell>
          <cell r="E291">
            <v>4.7396297342389126E-5</v>
          </cell>
          <cell r="F291">
            <v>7.5935171259566963E-5</v>
          </cell>
          <cell r="G291">
            <v>1.3122593722591439E-4</v>
          </cell>
          <cell r="H291">
            <v>1.5581558325376271E-4</v>
          </cell>
          <cell r="I291">
            <v>2.171780741168426E-4</v>
          </cell>
          <cell r="J291">
            <v>3.4795207386799051E-4</v>
          </cell>
          <cell r="K291">
            <v>3.767314808943256E-4</v>
          </cell>
          <cell r="L291">
            <v>7.5368676869562402E-4</v>
          </cell>
          <cell r="M291">
            <v>1.3878331064844174E-3</v>
          </cell>
          <cell r="N291">
            <v>2.0505134966586681E-3</v>
          </cell>
          <cell r="O291">
            <v>2.9924460056126455E-3</v>
          </cell>
        </row>
        <row r="292">
          <cell r="A292" t="str">
            <v>T-Plg-ELC-GSL_S2</v>
          </cell>
          <cell r="B292" t="str">
            <v>VAR_fout</v>
          </cell>
          <cell r="C292" t="str">
            <v>T-PEVmix-ELC_GSL_S2</v>
          </cell>
          <cell r="D292">
            <v>2.0115885517893715E-3</v>
          </cell>
          <cell r="E292">
            <v>1.3333601931027022E-3</v>
          </cell>
          <cell r="F292">
            <v>2.4683106672109042E-3</v>
          </cell>
          <cell r="G292">
            <v>3.2529210005796572E-3</v>
          </cell>
          <cell r="H292">
            <v>3.4928061277926031E-3</v>
          </cell>
          <cell r="I292">
            <v>1.8102546021141043E-3</v>
          </cell>
          <cell r="J292">
            <v>2.4587155759075835E-3</v>
          </cell>
          <cell r="K292">
            <v>2.3539722327448084E-3</v>
          </cell>
          <cell r="L292">
            <v>4.5105999283666228E-3</v>
          </cell>
          <cell r="M292">
            <v>7.4490520558764761E-2</v>
          </cell>
          <cell r="N292">
            <v>0.16810335896876788</v>
          </cell>
          <cell r="O292">
            <v>0.20144714100507577</v>
          </cell>
        </row>
        <row r="293">
          <cell r="A293" t="str">
            <v>T-Plg-ELC-GSL_S2</v>
          </cell>
          <cell r="B293" t="str">
            <v>VAR_fin</v>
          </cell>
          <cell r="C293" t="str">
            <v>T-ELC-car-PlgSTGOut_S2</v>
          </cell>
          <cell r="D293">
            <v>1.3382603135944861E-3</v>
          </cell>
          <cell r="E293">
            <v>8.8705169283686983E-4</v>
          </cell>
          <cell r="F293">
            <v>1.642106286900443E-3</v>
          </cell>
          <cell r="G293">
            <v>2.1640882149888299E-3</v>
          </cell>
          <cell r="H293">
            <v>2.2535601850773618E-3</v>
          </cell>
          <cell r="I293">
            <v>1.144356301556983E-3</v>
          </cell>
          <cell r="J293">
            <v>1.4796659567992113E-3</v>
          </cell>
          <cell r="K293">
            <v>1.3549844353844421E-3</v>
          </cell>
          <cell r="L293">
            <v>2.5158485728073356E-3</v>
          </cell>
          <cell r="M293">
            <v>3.7490040216143897E-2</v>
          </cell>
          <cell r="N293">
            <v>8.4081161597617721E-2</v>
          </cell>
          <cell r="O293">
            <v>0.10018591915334266</v>
          </cell>
        </row>
        <row r="294">
          <cell r="A294" t="str">
            <v>T-Plg-ELC-DSL_S1</v>
          </cell>
          <cell r="B294" t="str">
            <v>VAR_fout</v>
          </cell>
          <cell r="C294" t="str">
            <v>T-PEVmix-ELC_DSL_S1</v>
          </cell>
          <cell r="E294">
            <v>7.8183189468714813E-5</v>
          </cell>
          <cell r="F294">
            <v>1.3581354199161363E-4</v>
          </cell>
          <cell r="G294">
            <v>2.7109380549166179E-4</v>
          </cell>
          <cell r="H294">
            <v>4.7377133820482141E-4</v>
          </cell>
          <cell r="I294">
            <v>1.1407757636294699E-3</v>
          </cell>
          <cell r="J294">
            <v>1.5243312779727408E-3</v>
          </cell>
          <cell r="K294">
            <v>3.4521357478261637E-3</v>
          </cell>
          <cell r="L294">
            <v>2.6361283721723855E-3</v>
          </cell>
          <cell r="M294">
            <v>8.3192869860453556E-4</v>
          </cell>
          <cell r="N294">
            <v>3.4193359848416646E-4</v>
          </cell>
          <cell r="O294">
            <v>1.73430568175979E-4</v>
          </cell>
        </row>
        <row r="295">
          <cell r="A295" t="str">
            <v>T-Plg-ELC-DSL_S1</v>
          </cell>
          <cell r="B295" t="str">
            <v>VAR_fin</v>
          </cell>
          <cell r="C295" t="str">
            <v>T-ELC-car-PlgSTGOut_S1</v>
          </cell>
          <cell r="E295">
            <v>4.2924527494709992E-5</v>
          </cell>
          <cell r="F295">
            <v>7.4565033186651318E-5</v>
          </cell>
          <cell r="G295">
            <v>1.4883728313653402E-4</v>
          </cell>
          <cell r="H295">
            <v>2.5406176625631028E-4</v>
          </cell>
          <cell r="I295">
            <v>5.9751995592030658E-4</v>
          </cell>
          <cell r="J295">
            <v>7.6132587690253071E-4</v>
          </cell>
          <cell r="K295">
            <v>1.6458638455021115E-3</v>
          </cell>
          <cell r="L295">
            <v>1.2251466406196234E-3</v>
          </cell>
          <cell r="M295">
            <v>3.6101329920217837E-4</v>
          </cell>
          <cell r="N295">
            <v>1.4841221066826211E-4</v>
          </cell>
          <cell r="O295">
            <v>7.1678547532759001E-5</v>
          </cell>
        </row>
        <row r="296">
          <cell r="A296" t="str">
            <v>T_TRM_ELC</v>
          </cell>
          <cell r="B296" t="str">
            <v>VAR_fout</v>
          </cell>
          <cell r="C296" t="str">
            <v>TPTRM</v>
          </cell>
          <cell r="D296">
            <v>3.3477999999999994E-2</v>
          </cell>
          <cell r="E296">
            <v>3.4238693943285006E-2</v>
          </cell>
          <cell r="F296">
            <v>3.537973485821249E-2</v>
          </cell>
          <cell r="G296">
            <v>3.7281469716424979E-2</v>
          </cell>
          <cell r="H296">
            <v>3.8200039755124107E-2</v>
          </cell>
          <cell r="I296">
            <v>3.9061076358642186E-2</v>
          </cell>
          <cell r="J296">
            <v>3.9708612294883733E-2</v>
          </cell>
          <cell r="K296">
            <v>4.0356148231125301E-2</v>
          </cell>
          <cell r="L296">
            <v>4.2371906290567779E-2</v>
          </cell>
          <cell r="M296">
            <v>4.3525301587149907E-2</v>
          </cell>
          <cell r="N296">
            <v>4.4673212327442917E-2</v>
          </cell>
          <cell r="O296">
            <v>4.5811892235102694E-2</v>
          </cell>
        </row>
        <row r="297">
          <cell r="A297" t="str">
            <v>T_TRM_ELC</v>
          </cell>
          <cell r="B297" t="str">
            <v>VAR_fin</v>
          </cell>
          <cell r="C297" t="str">
            <v>TELC</v>
          </cell>
          <cell r="D297">
            <v>0.58772895164057959</v>
          </cell>
          <cell r="E297">
            <v>0.61504030570008339</v>
          </cell>
          <cell r="F297">
            <v>0.65847123751882963</v>
          </cell>
          <cell r="G297">
            <v>0.73826743502205472</v>
          </cell>
          <cell r="H297">
            <v>0.7564574460789345</v>
          </cell>
          <cell r="I297">
            <v>0.77350814954032066</v>
          </cell>
          <cell r="J297">
            <v>0.78633099956125296</v>
          </cell>
          <cell r="K297">
            <v>0.7991538495821856</v>
          </cell>
          <cell r="L297">
            <v>0.83907095970389334</v>
          </cell>
          <cell r="M297">
            <v>0.86191110505360957</v>
          </cell>
          <cell r="N297">
            <v>0.88464264231103162</v>
          </cell>
          <cell r="O297">
            <v>0.90719138572521052</v>
          </cell>
        </row>
        <row r="298">
          <cell r="A298" t="str">
            <v>T-Plg-ELC-GSL_S3</v>
          </cell>
          <cell r="B298" t="str">
            <v>VAR_fout</v>
          </cell>
          <cell r="C298" t="str">
            <v>T-PEVmix-ELC_GSL_S3</v>
          </cell>
          <cell r="E298">
            <v>2.55702597243074E-2</v>
          </cell>
          <cell r="F298">
            <v>0.10991927393291991</v>
          </cell>
          <cell r="G298">
            <v>0.21160219490883764</v>
          </cell>
          <cell r="H298">
            <v>0.33501445160604593</v>
          </cell>
          <cell r="I298">
            <v>0.2654495596071324</v>
          </cell>
          <cell r="J298">
            <v>0.2917126767212358</v>
          </cell>
          <cell r="K298">
            <v>0.14266570441589102</v>
          </cell>
          <cell r="L298">
            <v>0.3256907902678064</v>
          </cell>
          <cell r="M298">
            <v>0.29567249413268393</v>
          </cell>
          <cell r="N298">
            <v>0.2272872791648585</v>
          </cell>
          <cell r="O298">
            <v>6.3207033441698479E-2</v>
          </cell>
        </row>
        <row r="299">
          <cell r="A299" t="str">
            <v>T-Plg-ELC-GSL_S3</v>
          </cell>
          <cell r="B299" t="str">
            <v>VAR_fin</v>
          </cell>
          <cell r="C299" t="str">
            <v>T-ELC-car-PlgSTGOut_S3</v>
          </cell>
          <cell r="E299">
            <v>1.8249284407765215E-2</v>
          </cell>
          <cell r="F299">
            <v>7.844848325846418E-2</v>
          </cell>
          <cell r="G299">
            <v>0.1510187490402328</v>
          </cell>
          <cell r="H299">
            <v>0.22807747847653231</v>
          </cell>
          <cell r="I299">
            <v>0.17288123085816381</v>
          </cell>
          <cell r="J299">
            <v>0.18064668143919388</v>
          </cell>
          <cell r="K299">
            <v>8.4925396686602733E-2</v>
          </cell>
          <cell r="L299">
            <v>0.18338522723841399</v>
          </cell>
          <cell r="M299">
            <v>0.15920067094183163</v>
          </cell>
          <cell r="N299">
            <v>0.12254263759531749</v>
          </cell>
          <cell r="O299">
            <v>3.3687757890541063E-2</v>
          </cell>
        </row>
        <row r="300">
          <cell r="A300" t="str">
            <v>T-Plg-ELC-DSL_S2</v>
          </cell>
          <cell r="B300" t="str">
            <v>VAR_fout</v>
          </cell>
          <cell r="C300" t="str">
            <v>T-PEVmix-ELC_DSL_S2</v>
          </cell>
          <cell r="E300">
            <v>8.4518699111336794E-5</v>
          </cell>
          <cell r="F300">
            <v>5.0110626908013976E-4</v>
          </cell>
          <cell r="G300">
            <v>8.6394240288091475E-4</v>
          </cell>
          <cell r="H300">
            <v>3.5851874954088586E-3</v>
          </cell>
          <cell r="I300">
            <v>6.7623694259122055E-3</v>
          </cell>
          <cell r="J300">
            <v>8.186697063421013E-3</v>
          </cell>
          <cell r="K300">
            <v>1.1744647210968295E-2</v>
          </cell>
          <cell r="L300">
            <v>8.085823584195238E-3</v>
          </cell>
          <cell r="M300">
            <v>4.5208715770167244E-3</v>
          </cell>
          <cell r="N300">
            <v>9.8057396788339734E-4</v>
          </cell>
          <cell r="O300">
            <v>2.9247878005759706E-4</v>
          </cell>
        </row>
        <row r="301">
          <cell r="A301" t="str">
            <v>T-Plg-ELC-DSL_S2</v>
          </cell>
          <cell r="B301" t="str">
            <v>VAR_fin</v>
          </cell>
          <cell r="C301" t="str">
            <v>T-ELC-car-PlgSTGOut_S2</v>
          </cell>
          <cell r="E301">
            <v>5.6228208634774006E-5</v>
          </cell>
          <cell r="F301">
            <v>3.3337365745436453E-4</v>
          </cell>
          <cell r="G301">
            <v>5.7475959980908108E-4</v>
          </cell>
          <cell r="H301">
            <v>2.318698698090366E-3</v>
          </cell>
          <cell r="I301">
            <v>4.2400663843823825E-3</v>
          </cell>
          <cell r="J301">
            <v>4.8831362633192594E-3</v>
          </cell>
          <cell r="K301">
            <v>6.7079708172249342E-3</v>
          </cell>
          <cell r="L301">
            <v>4.482549564116688E-3</v>
          </cell>
          <cell r="M301">
            <v>2.3544788941723916E-3</v>
          </cell>
          <cell r="N301">
            <v>5.1226242906151243E-4</v>
          </cell>
          <cell r="O301">
            <v>1.4545878023744396E-4</v>
          </cell>
        </row>
        <row r="302">
          <cell r="A302" t="str">
            <v>T_TW-ICEGSLEXT</v>
          </cell>
          <cell r="B302" t="str">
            <v>VAR_fout</v>
          </cell>
          <cell r="C302" t="str">
            <v>CO2_T</v>
          </cell>
          <cell r="D302">
            <v>146.05962982489501</v>
          </cell>
          <cell r="E302">
            <v>52.642050906083099</v>
          </cell>
          <cell r="F302">
            <v>51.119851798983902</v>
          </cell>
          <cell r="G302">
            <v>33.4537357881809</v>
          </cell>
        </row>
        <row r="303">
          <cell r="A303" t="str">
            <v>T_TW-ICEGSLEXT</v>
          </cell>
          <cell r="B303" t="str">
            <v>VAR_fout</v>
          </cell>
          <cell r="C303" t="str">
            <v>TPTWL</v>
          </cell>
          <cell r="D303">
            <v>1.526234279413013</v>
          </cell>
          <cell r="E303">
            <v>0.56154255069592873</v>
          </cell>
          <cell r="F303">
            <v>0.56200539362176816</v>
          </cell>
          <cell r="G303">
            <v>0.38600136493317172</v>
          </cell>
        </row>
        <row r="304">
          <cell r="A304" t="str">
            <v>T_TW-ICEGSLEXT</v>
          </cell>
          <cell r="B304" t="str">
            <v>VAR_fin</v>
          </cell>
          <cell r="C304" t="str">
            <v>TGSL</v>
          </cell>
          <cell r="D304">
            <v>1.9791277754050798</v>
          </cell>
          <cell r="E304">
            <v>0.71330692284665542</v>
          </cell>
          <cell r="F304">
            <v>0.69268091868541792</v>
          </cell>
          <cell r="G304">
            <v>0.45330265295638</v>
          </cell>
        </row>
        <row r="305">
          <cell r="A305" t="str">
            <v>T_TW-ICEGSLEXT</v>
          </cell>
          <cell r="B305" t="str">
            <v>VAR_cap</v>
          </cell>
          <cell r="C305" t="str">
            <v>-</v>
          </cell>
          <cell r="D305">
            <v>0.55709972538049679</v>
          </cell>
          <cell r="E305">
            <v>0.27052335836678398</v>
          </cell>
          <cell r="F305">
            <v>0.270431403881912</v>
          </cell>
          <cell r="G305">
            <v>0.18593163928484838</v>
          </cell>
        </row>
        <row r="306">
          <cell r="A306" t="str">
            <v>T-Plg-ELC-GSL_S4</v>
          </cell>
          <cell r="B306" t="str">
            <v>VAR_fout</v>
          </cell>
          <cell r="C306" t="str">
            <v>T-PEVmix-ELC_GSL_S4</v>
          </cell>
          <cell r="E306">
            <v>9.7798423606205694E-4</v>
          </cell>
          <cell r="F306">
            <v>2.3402815041078323E-3</v>
          </cell>
          <cell r="G306">
            <v>4.0136383176641839E-3</v>
          </cell>
          <cell r="H306">
            <v>1.0608720107693797E-2</v>
          </cell>
          <cell r="I306">
            <v>4.972827121110932E-3</v>
          </cell>
          <cell r="J306">
            <v>1.0955412554944048E-2</v>
          </cell>
          <cell r="K306">
            <v>9.5035978716787577E-3</v>
          </cell>
          <cell r="L306">
            <v>0.1799164805179142</v>
          </cell>
          <cell r="M306">
            <v>0.1762490832809967</v>
          </cell>
          <cell r="N306">
            <v>0.12060566645979225</v>
          </cell>
          <cell r="O306">
            <v>0.6322088726417443</v>
          </cell>
        </row>
        <row r="307">
          <cell r="A307" t="str">
            <v>T-Plg-ELC-GSL_S4</v>
          </cell>
          <cell r="B307" t="str">
            <v>VAR_fin</v>
          </cell>
          <cell r="C307" t="str">
            <v>T-ELC-car-PlgSTGOut_S4</v>
          </cell>
          <cell r="E307">
            <v>7.3016617979065445E-4</v>
          </cell>
          <cell r="F307">
            <v>1.7472617067630452E-3</v>
          </cell>
          <cell r="G307">
            <v>2.996595292037294E-3</v>
          </cell>
          <cell r="H307">
            <v>7.6722760690690998E-3</v>
          </cell>
          <cell r="I307">
            <v>3.5256274825132888E-3</v>
          </cell>
          <cell r="J307">
            <v>7.3413788283531707E-3</v>
          </cell>
          <cell r="K307">
            <v>6.1539550916451776E-3</v>
          </cell>
          <cell r="L307">
            <v>0.1080023341084987</v>
          </cell>
          <cell r="M307">
            <v>0.10155810112075732</v>
          </cell>
          <cell r="N307">
            <v>6.9586275331340611E-2</v>
          </cell>
          <cell r="O307">
            <v>0.35964413275881424</v>
          </cell>
        </row>
        <row r="308">
          <cell r="A308" t="str">
            <v>T-Plg-ELC-DSL_S3</v>
          </cell>
          <cell r="B308" t="str">
            <v>VAR_fout</v>
          </cell>
          <cell r="C308" t="str">
            <v>T-PEVmix-ELC_DSL_S3</v>
          </cell>
          <cell r="E308">
            <v>1.8296128720838207E-3</v>
          </cell>
          <cell r="F308">
            <v>0.30643765984223925</v>
          </cell>
          <cell r="G308">
            <v>1.6723776997126176</v>
          </cell>
          <cell r="H308">
            <v>3.2867241409849361</v>
          </cell>
          <cell r="I308">
            <v>2.5654177543253844</v>
          </cell>
          <cell r="J308">
            <v>2.5552797604072319</v>
          </cell>
          <cell r="K308">
            <v>2.9679374172352504</v>
          </cell>
          <cell r="L308">
            <v>1.6797640303375831</v>
          </cell>
          <cell r="M308">
            <v>0.88733050179555151</v>
          </cell>
          <cell r="N308">
            <v>0.12189709129320352</v>
          </cell>
          <cell r="O308">
            <v>3.2158422580750944E-4</v>
          </cell>
        </row>
        <row r="309">
          <cell r="A309" t="str">
            <v>T-Plg-ELC-DSL_S3</v>
          </cell>
          <cell r="B309" t="str">
            <v>VAR_fin</v>
          </cell>
          <cell r="C309" t="str">
            <v>T-ELC-car-PlgSTGOut_S3</v>
          </cell>
          <cell r="E309">
            <v>1.305779683849894E-3</v>
          </cell>
          <cell r="F309">
            <v>0.21870204166893772</v>
          </cell>
          <cell r="G309">
            <v>1.1935622323869999</v>
          </cell>
          <cell r="H309">
            <v>2.2353765036397815</v>
          </cell>
          <cell r="I309">
            <v>1.6665719180261589</v>
          </cell>
          <cell r="J309">
            <v>1.579286998642669</v>
          </cell>
          <cell r="K309">
            <v>1.7509191821933914</v>
          </cell>
          <cell r="L309">
            <v>0.94174851988890673</v>
          </cell>
          <cell r="M309">
            <v>0.47533268136148621</v>
          </cell>
          <cell r="N309">
            <v>6.5967701186900957E-2</v>
          </cell>
          <cell r="O309">
            <v>1.7139629801504836E-4</v>
          </cell>
        </row>
        <row r="310">
          <cell r="A310" t="str">
            <v>T-Plg-ELC-DSL_S4</v>
          </cell>
          <cell r="B310" t="str">
            <v>VAR_fout</v>
          </cell>
          <cell r="C310" t="str">
            <v>T-PEVmix-ELC_DSL_S4</v>
          </cell>
          <cell r="E310">
            <v>2.3325558457189577E-4</v>
          </cell>
          <cell r="F310">
            <v>1.0066479844156775E-3</v>
          </cell>
          <cell r="G310">
            <v>1.6606558065572804E-3</v>
          </cell>
          <cell r="H310">
            <v>0.63099286867594129</v>
          </cell>
          <cell r="I310">
            <v>1.7391716275464884</v>
          </cell>
          <cell r="J310">
            <v>2.5032010894766588</v>
          </cell>
          <cell r="K310">
            <v>2.4365653979649853</v>
          </cell>
          <cell r="L310">
            <v>2.4499239937381798</v>
          </cell>
          <cell r="M310">
            <v>3.1481683162300325</v>
          </cell>
          <cell r="N310">
            <v>4.0267759664151885</v>
          </cell>
          <cell r="O310">
            <v>3.9341945183713509</v>
          </cell>
        </row>
        <row r="311">
          <cell r="A311" t="str">
            <v>T-Plg-ELC-DSL_S4</v>
          </cell>
          <cell r="B311" t="str">
            <v>VAR_fin</v>
          </cell>
          <cell r="C311" t="str">
            <v>T-ELC-car-PlgSTGOut_S4</v>
          </cell>
          <cell r="E311">
            <v>1.7414937053329962E-4</v>
          </cell>
          <cell r="F311">
            <v>7.5156662660983656E-4</v>
          </cell>
          <cell r="G311">
            <v>1.2398509725510111E-3</v>
          </cell>
          <cell r="H311">
            <v>0.45057127595602647</v>
          </cell>
          <cell r="I311">
            <v>1.1891585690324236</v>
          </cell>
          <cell r="J311">
            <v>1.6336172182690121</v>
          </cell>
          <cell r="K311">
            <v>1.522874968662028</v>
          </cell>
          <cell r="L311">
            <v>1.460280038030964</v>
          </cell>
          <cell r="M311">
            <v>1.7950541675982947</v>
          </cell>
          <cell r="N311">
            <v>2.2954977370922545</v>
          </cell>
          <cell r="O311">
            <v>2.2380419460926104</v>
          </cell>
        </row>
        <row r="312">
          <cell r="A312" t="str">
            <v>TFLGV-ICENGA</v>
          </cell>
          <cell r="B312" t="str">
            <v>VAR_fout</v>
          </cell>
          <cell r="C312" t="str">
            <v>CO2_T</v>
          </cell>
          <cell r="D312">
            <v>0.48551791490877561</v>
          </cell>
          <cell r="E312">
            <v>0.27756835211433317</v>
          </cell>
          <cell r="F312">
            <v>0.36711589483915719</v>
          </cell>
          <cell r="G312">
            <v>9.5440246534423366E-3</v>
          </cell>
          <cell r="H312">
            <v>1.097443061930215E-2</v>
          </cell>
          <cell r="I312">
            <v>9.7527043553872986E-3</v>
          </cell>
          <cell r="J312">
            <v>8.7065428859776795E-3</v>
          </cell>
          <cell r="K312">
            <v>8.1331337058308598E-3</v>
          </cell>
          <cell r="L312">
            <v>8.1827154228736199E-3</v>
          </cell>
          <cell r="M312">
            <v>8.2237271845558013E-3</v>
          </cell>
          <cell r="N312">
            <v>8.0781481188027266E-3</v>
          </cell>
          <cell r="O312">
            <v>8.1992884838934989E-3</v>
          </cell>
        </row>
        <row r="313">
          <cell r="A313" t="str">
            <v>TFLGV-ICENGA</v>
          </cell>
          <cell r="B313" t="str">
            <v>VAR_fout</v>
          </cell>
          <cell r="C313" t="str">
            <v>TFLGV</v>
          </cell>
          <cell r="D313">
            <v>2.7596780385849349E-3</v>
          </cell>
          <cell r="E313">
            <v>1.577695203440761E-3</v>
          </cell>
          <cell r="F313">
            <v>2.0866823684424405E-3</v>
          </cell>
          <cell r="G313">
            <v>5.424812231854879E-5</v>
          </cell>
          <cell r="H313">
            <v>6.2378532771036223E-5</v>
          </cell>
          <cell r="I313">
            <v>5.5434255255917672E-5</v>
          </cell>
          <cell r="J313">
            <v>4.9487885939172815E-5</v>
          </cell>
          <cell r="K313">
            <v>4.6228634997070109E-5</v>
          </cell>
          <cell r="L313">
            <v>4.6510456885483731E-5</v>
          </cell>
          <cell r="M313">
            <v>4.6743567249823851E-5</v>
          </cell>
          <cell r="N313">
            <v>4.5916097576100261E-5</v>
          </cell>
          <cell r="O313">
            <v>4.6604657966688515E-5</v>
          </cell>
        </row>
        <row r="314">
          <cell r="A314" t="str">
            <v>TFLGV-ICENGA</v>
          </cell>
          <cell r="B314" t="str">
            <v>VAR_fin</v>
          </cell>
          <cell r="C314" t="str">
            <v>TNGA</v>
          </cell>
          <cell r="D314">
            <v>8.6084736685953026E-3</v>
          </cell>
          <cell r="E314">
            <v>4.921424682878239E-3</v>
          </cell>
          <cell r="F314">
            <v>6.5091470716162649E-3</v>
          </cell>
          <cell r="G314">
            <v>1.6922029527380016E-4</v>
          </cell>
          <cell r="H314">
            <v>1.9458210317911629E-4</v>
          </cell>
          <cell r="I314">
            <v>1.729202899891364E-4</v>
          </cell>
          <cell r="J314">
            <v>1.5437132776556143E-4</v>
          </cell>
          <cell r="K314">
            <v>1.4420449833033421E-4</v>
          </cell>
          <cell r="L314">
            <v>1.4508360678853953E-4</v>
          </cell>
          <cell r="M314">
            <v>1.4581076568361353E-4</v>
          </cell>
          <cell r="N314">
            <v>1.4322957657451638E-4</v>
          </cell>
          <cell r="O314">
            <v>1.4537745538818268E-4</v>
          </cell>
        </row>
        <row r="315">
          <cell r="A315" t="str">
            <v>TFLGV-ICENGA</v>
          </cell>
          <cell r="B315" t="str">
            <v>VAR_ncap</v>
          </cell>
          <cell r="C315" t="str">
            <v>-</v>
          </cell>
          <cell r="D315">
            <v>2.0888025949007399E-8</v>
          </cell>
          <cell r="E315">
            <v>2.0808984750273701E-6</v>
          </cell>
          <cell r="F315">
            <v>1.94122716958202E-6</v>
          </cell>
          <cell r="G315">
            <v>9.1903009018199498E-7</v>
          </cell>
          <cell r="H315">
            <v>3.36219989076668E-6</v>
          </cell>
          <cell r="I315">
            <v>1.3547167447974299E-6</v>
          </cell>
          <cell r="J315">
            <v>1.40599886167073E-6</v>
          </cell>
          <cell r="K315">
            <v>1.68181826071318E-6</v>
          </cell>
          <cell r="L315">
            <v>1.2930778216903999E-6</v>
          </cell>
          <cell r="M315">
            <v>1.46920020573915E-6</v>
          </cell>
          <cell r="N315">
            <v>1.84032271918713E-6</v>
          </cell>
          <cell r="O315">
            <v>1.1313718154234801E-6</v>
          </cell>
        </row>
        <row r="316">
          <cell r="A316" t="str">
            <v>TFLGV-ICENGA</v>
          </cell>
          <cell r="B316" t="str">
            <v>VAR_cap</v>
          </cell>
          <cell r="C316" t="str">
            <v>-</v>
          </cell>
          <cell r="D316">
            <v>2.0562696214561897E-4</v>
          </cell>
          <cell r="E316">
            <v>1.5272640064645736E-4</v>
          </cell>
          <cell r="F316">
            <v>1.5463599866017937E-4</v>
          </cell>
          <cell r="G316">
            <v>4.0026497498987616E-6</v>
          </cell>
          <cell r="H316">
            <v>4.8014963408764762E-6</v>
          </cell>
          <cell r="I316">
            <v>4.2935215872447749E-6</v>
          </cell>
          <cell r="J316">
            <v>3.7758513646369039E-6</v>
          </cell>
          <cell r="K316">
            <v>3.5435376432066975E-6</v>
          </cell>
          <cell r="L316">
            <v>3.5445648746915704E-6</v>
          </cell>
          <cell r="M316">
            <v>3.5513209537120069E-6</v>
          </cell>
          <cell r="N316">
            <v>3.5338524872157595E-6</v>
          </cell>
          <cell r="O316">
            <v>3.5331154053542351E-6</v>
          </cell>
        </row>
        <row r="317">
          <cell r="A317" t="str">
            <v>TFLGV-BEVELC</v>
          </cell>
          <cell r="B317" t="str">
            <v>VAR_fout</v>
          </cell>
          <cell r="C317" t="str">
            <v>TFLGV</v>
          </cell>
          <cell r="D317">
            <v>2.3925345725472863E-2</v>
          </cell>
          <cell r="E317">
            <v>4.3932000181563839E-2</v>
          </cell>
          <cell r="F317">
            <v>0.20208017325609287</v>
          </cell>
          <cell r="G317">
            <v>0.83170042890810569</v>
          </cell>
          <cell r="H317">
            <v>1.9738979002523431</v>
          </cell>
          <cell r="I317">
            <v>3.4776308917692687</v>
          </cell>
          <cell r="J317">
            <v>3.5913301804773146</v>
          </cell>
          <cell r="K317">
            <v>3.7269591169901104</v>
          </cell>
          <cell r="L317">
            <v>3.9696047015631284</v>
          </cell>
          <cell r="M317">
            <v>4.3294466539135534</v>
          </cell>
          <cell r="N317">
            <v>4.7288039770821673</v>
          </cell>
          <cell r="O317">
            <v>5.1466826068752995</v>
          </cell>
        </row>
        <row r="318">
          <cell r="A318" t="str">
            <v>TFLGV-BEVELC</v>
          </cell>
          <cell r="B318" t="str">
            <v>VAR_fin</v>
          </cell>
          <cell r="C318" t="str">
            <v>T-ELC-LGV_BatSTGout</v>
          </cell>
          <cell r="D318">
            <v>3.5114228975391092E-2</v>
          </cell>
          <cell r="E318">
            <v>6.4477158717917343E-2</v>
          </cell>
          <cell r="F318">
            <v>0.29658461601858066</v>
          </cell>
          <cell r="G318">
            <v>1.2206519243112448</v>
          </cell>
          <cell r="H318">
            <v>2.8970073677852648</v>
          </cell>
          <cell r="I318">
            <v>5.1039733689393261</v>
          </cell>
          <cell r="J318">
            <v>5.2708450582283319</v>
          </cell>
          <cell r="K318">
            <v>5.4699019741469472</v>
          </cell>
          <cell r="L318">
            <v>5.8260227472521482</v>
          </cell>
          <cell r="M318">
            <v>6.3541477262919148</v>
          </cell>
          <cell r="N318">
            <v>6.9402677619080357</v>
          </cell>
          <cell r="O318">
            <v>7.5535707443956079</v>
          </cell>
        </row>
        <row r="319">
          <cell r="A319" t="str">
            <v>TFLGV-BEVELC</v>
          </cell>
          <cell r="B319" t="str">
            <v>VAR_ncap</v>
          </cell>
          <cell r="C319" t="str">
            <v>-</v>
          </cell>
          <cell r="E319">
            <v>1.20359783778238E-3</v>
          </cell>
          <cell r="F319">
            <v>1.03192853256298E-2</v>
          </cell>
          <cell r="G319">
            <v>4.5258331119742097E-2</v>
          </cell>
          <cell r="H319">
            <v>0.14494372751844201</v>
          </cell>
          <cell r="I319">
            <v>0.190665876104786</v>
          </cell>
          <cell r="J319">
            <v>9.0791636061695893E-2</v>
          </cell>
          <cell r="K319">
            <v>0.21348099407308499</v>
          </cell>
          <cell r="L319">
            <v>0.11513681937937</v>
          </cell>
          <cell r="M319">
            <v>0.14497752812895601</v>
          </cell>
          <cell r="N319">
            <v>0.204283454816795</v>
          </cell>
          <cell r="O319">
            <v>6.7705187429222505E-2</v>
          </cell>
        </row>
        <row r="320">
          <cell r="A320" t="str">
            <v>TFLGV-BEVELC</v>
          </cell>
          <cell r="B320" t="str">
            <v>VAR_cap</v>
          </cell>
          <cell r="C320" t="str">
            <v>-</v>
          </cell>
          <cell r="D320">
            <v>1.6989600131114499E-3</v>
          </cell>
          <cell r="E320">
            <v>3.7955386924142737E-3</v>
          </cell>
          <cell r="F320">
            <v>1.4114788178691221E-2</v>
          </cell>
          <cell r="G320">
            <v>5.8403661982963886E-2</v>
          </cell>
          <cell r="H320">
            <v>0.19548906015603734</v>
          </cell>
          <cell r="I320">
            <v>0.3451136962204136</v>
          </cell>
          <cell r="J320">
            <v>0.35661240470809624</v>
          </cell>
          <cell r="K320">
            <v>0.36940345278897713</v>
          </cell>
          <cell r="L320">
            <v>0.36945683700617282</v>
          </cell>
          <cell r="M320">
            <v>0.36948969370262391</v>
          </cell>
          <cell r="N320">
            <v>0.36965418266612932</v>
          </cell>
          <cell r="O320">
            <v>0.36982849991288508</v>
          </cell>
        </row>
        <row r="321">
          <cell r="A321" t="str">
            <v>T_B_c-BEVELC-S1</v>
          </cell>
          <cell r="B321" t="str">
            <v>VAR_fout</v>
          </cell>
          <cell r="C321" t="str">
            <v>TPBSc</v>
          </cell>
          <cell r="D321">
            <v>1.2258064467516084E-4</v>
          </cell>
          <cell r="E321">
            <v>1.8839519187416109E-4</v>
          </cell>
          <cell r="F321">
            <v>3.297699385747219E-4</v>
          </cell>
          <cell r="G321">
            <v>6.449020796812524E-2</v>
          </cell>
          <cell r="H321">
            <v>6.3316762473759072E-2</v>
          </cell>
          <cell r="I321">
            <v>6.2977151250672936E-2</v>
          </cell>
          <cell r="J321">
            <v>6.2076657685617438E-2</v>
          </cell>
          <cell r="K321">
            <v>6.021715413204734E-2</v>
          </cell>
          <cell r="L321">
            <v>6.0237856869979511E-2</v>
          </cell>
          <cell r="M321">
            <v>5.9378892312216922E-2</v>
          </cell>
          <cell r="N321">
            <v>6.0936647696383683E-2</v>
          </cell>
          <cell r="O321">
            <v>5.7128581525629274E-2</v>
          </cell>
        </row>
        <row r="322">
          <cell r="A322" t="str">
            <v>T_B_c-BEVELC-S1</v>
          </cell>
          <cell r="B322" t="str">
            <v>VAR_fin</v>
          </cell>
          <cell r="C322" t="str">
            <v>T-ELC-Bus_c_BatSTGout_S1</v>
          </cell>
          <cell r="D322">
            <v>3.2369379531057749E-4</v>
          </cell>
          <cell r="E322">
            <v>4.8922331049131246E-4</v>
          </cell>
          <cell r="F322">
            <v>8.2891396360022871E-4</v>
          </cell>
          <cell r="G322">
            <v>0.14423455508248809</v>
          </cell>
          <cell r="H322">
            <v>0.13469362057329101</v>
          </cell>
          <cell r="I322">
            <v>0.13348313723657393</v>
          </cell>
          <cell r="J322">
            <v>0.12601146618156178</v>
          </cell>
          <cell r="K322">
            <v>0.11354143963168052</v>
          </cell>
          <cell r="L322">
            <v>0.11213726015688935</v>
          </cell>
          <cell r="M322">
            <v>0.10948300562974012</v>
          </cell>
          <cell r="N322">
            <v>0.11235520035842822</v>
          </cell>
          <cell r="O322">
            <v>0.10533387487093075</v>
          </cell>
        </row>
        <row r="323">
          <cell r="A323" t="str">
            <v>T_B_c-BEVELC-S1</v>
          </cell>
          <cell r="B323" t="str">
            <v>VAR_ncap</v>
          </cell>
          <cell r="C323" t="str">
            <v>-</v>
          </cell>
          <cell r="E323">
            <v>1.65380356567361E-6</v>
          </cell>
          <cell r="F323">
            <v>3.75888260658032E-6</v>
          </cell>
          <cell r="G323">
            <v>1.4001622719517399E-3</v>
          </cell>
          <cell r="H323">
            <v>1.3222226562085301E-3</v>
          </cell>
          <cell r="I323">
            <v>4.44389737499467E-5</v>
          </cell>
          <cell r="J323">
            <v>6.2132853137078904E-4</v>
          </cell>
          <cell r="K323">
            <v>6.8054845830664795E-4</v>
          </cell>
          <cell r="L323">
            <v>3.5812414047647201E-4</v>
          </cell>
          <cell r="M323">
            <v>5.9792331931744205E-4</v>
          </cell>
          <cell r="N323">
            <v>6.7616668499215302E-4</v>
          </cell>
          <cell r="O323">
            <v>1.7757995528551001E-4</v>
          </cell>
        </row>
        <row r="324">
          <cell r="A324" t="str">
            <v>T_B_c-BEVELC-S1</v>
          </cell>
          <cell r="B324" t="str">
            <v>VAR_cap</v>
          </cell>
          <cell r="C324" t="str">
            <v>-</v>
          </cell>
          <cell r="D324">
            <v>2.9671211108673089E-6</v>
          </cell>
          <cell r="E324">
            <v>4.3935746296233205E-6</v>
          </cell>
          <cell r="F324">
            <v>7.7103266605367913E-6</v>
          </cell>
          <cell r="G324">
            <v>1.4067929267774113E-3</v>
          </cell>
          <cell r="H324">
            <v>1.3763540666303E-3</v>
          </cell>
          <cell r="I324">
            <v>1.36866170095517E-3</v>
          </cell>
          <cell r="J324">
            <v>1.3511902998543232E-3</v>
          </cell>
          <cell r="K324">
            <v>1.3169768649784804E-3</v>
          </cell>
          <cell r="L324">
            <v>1.3179782309997818E-3</v>
          </cell>
          <cell r="M324">
            <v>1.3043780923493943E-3</v>
          </cell>
          <cell r="N324">
            <v>1.3374125680093627E-3</v>
          </cell>
          <cell r="O324">
            <v>1.2564933488565587E-3</v>
          </cell>
        </row>
        <row r="325">
          <cell r="A325" t="str">
            <v>T_B_c-BEVELC-S2</v>
          </cell>
          <cell r="B325" t="str">
            <v>VAR_fout</v>
          </cell>
          <cell r="C325" t="str">
            <v>TPBSc</v>
          </cell>
          <cell r="D325">
            <v>1.7499556767006449E-4</v>
          </cell>
          <cell r="E325">
            <v>1.7202418395412955E-4</v>
          </cell>
          <cell r="F325">
            <v>2.9011873083455673E-4</v>
          </cell>
          <cell r="G325">
            <v>2.7672903303172309E-2</v>
          </cell>
          <cell r="H325">
            <v>2.8822895819021657E-2</v>
          </cell>
          <cell r="I325">
            <v>2.8829398756214576E-2</v>
          </cell>
          <cell r="J325">
            <v>2.9376780051845273E-2</v>
          </cell>
          <cell r="K325">
            <v>3.0523062552073207E-2</v>
          </cell>
          <cell r="L325">
            <v>3.0258782818262296E-2</v>
          </cell>
          <cell r="M325">
            <v>3.0012579449208546E-2</v>
          </cell>
          <cell r="N325">
            <v>2.7180202640604497E-2</v>
          </cell>
          <cell r="O325">
            <v>2.6706452948431325E-2</v>
          </cell>
        </row>
        <row r="326">
          <cell r="A326" t="str">
            <v>T_B_c-BEVELC-S2</v>
          </cell>
          <cell r="B326" t="str">
            <v>VAR_fin</v>
          </cell>
          <cell r="C326" t="str">
            <v>T-ELC-Bus_c_BatSTGout_S2</v>
          </cell>
          <cell r="D326">
            <v>6.3592964373131145E-4</v>
          </cell>
          <cell r="E326">
            <v>6.1720171433030568E-4</v>
          </cell>
          <cell r="F326">
            <v>1.013057982185184E-3</v>
          </cell>
          <cell r="G326">
            <v>8.5414817477824145E-2</v>
          </cell>
          <cell r="H326">
            <v>8.8632995053764013E-2</v>
          </cell>
          <cell r="I326">
            <v>8.2333581398473493E-2</v>
          </cell>
          <cell r="J326">
            <v>8.1193722956276734E-2</v>
          </cell>
          <cell r="K326">
            <v>8.0369754902603507E-2</v>
          </cell>
          <cell r="L326">
            <v>7.7473409171308044E-2</v>
          </cell>
          <cell r="M326">
            <v>7.6481525903473208E-2</v>
          </cell>
          <cell r="N326">
            <v>6.9263735755770231E-2</v>
          </cell>
          <cell r="O326">
            <v>6.8056472001082779E-2</v>
          </cell>
        </row>
        <row r="327">
          <cell r="A327" t="str">
            <v>T_B_c-BEVELC-S2</v>
          </cell>
          <cell r="B327" t="str">
            <v>VAR_ncap</v>
          </cell>
          <cell r="C327" t="str">
            <v>-</v>
          </cell>
          <cell r="E327">
            <v>8.6867949098521798E-7</v>
          </cell>
          <cell r="F327">
            <v>2.5114736553780501E-6</v>
          </cell>
          <cell r="G327">
            <v>5.9589064972322202E-4</v>
          </cell>
          <cell r="H327">
            <v>3.4242952672811198E-5</v>
          </cell>
          <cell r="I327">
            <v>4.6817818183561701E-4</v>
          </cell>
          <cell r="J327">
            <v>1.5286798280677999E-4</v>
          </cell>
          <cell r="K327">
            <v>3.5158887714438703E-4</v>
          </cell>
          <cell r="L327">
            <v>2.3774266727944599E-4</v>
          </cell>
          <cell r="M327">
            <v>2.3545058079617399E-4</v>
          </cell>
          <cell r="N327">
            <v>3.1390266842641802E-4</v>
          </cell>
          <cell r="O327">
            <v>1.09265718210936E-4</v>
          </cell>
        </row>
        <row r="328">
          <cell r="A328" t="str">
            <v>T_B_c-BEVELC-S2</v>
          </cell>
          <cell r="B328" t="str">
            <v>VAR_cap</v>
          </cell>
          <cell r="C328" t="str">
            <v>-</v>
          </cell>
          <cell r="D328">
            <v>4.4715305691317506E-6</v>
          </cell>
          <cell r="E328">
            <v>4.0439935625988208E-6</v>
          </cell>
          <cell r="F328">
            <v>6.5650294768946621E-6</v>
          </cell>
          <cell r="G328">
            <v>6.0139591217166677E-4</v>
          </cell>
          <cell r="H328">
            <v>6.2647731951032321E-4</v>
          </cell>
          <cell r="I328">
            <v>6.2653704624878197E-4</v>
          </cell>
          <cell r="J328">
            <v>6.3875371296685172E-4</v>
          </cell>
          <cell r="K328">
            <v>6.643540929660225E-4</v>
          </cell>
          <cell r="L328">
            <v>6.5805990940296776E-4</v>
          </cell>
          <cell r="M328">
            <v>6.5323892601766738E-4</v>
          </cell>
          <cell r="N328">
            <v>5.9143380192346539E-4</v>
          </cell>
          <cell r="O328">
            <v>5.8191785230393288E-4</v>
          </cell>
        </row>
        <row r="329">
          <cell r="A329" t="str">
            <v>T_B_c-BEVELC-S3</v>
          </cell>
          <cell r="B329" t="str">
            <v>VAR_fout</v>
          </cell>
          <cell r="C329" t="str">
            <v>TPBSc</v>
          </cell>
          <cell r="D329">
            <v>5.8570697028441459E-5</v>
          </cell>
          <cell r="E329">
            <v>9.1125642787550379E-5</v>
          </cell>
          <cell r="F329">
            <v>1.2718918609625274E-4</v>
          </cell>
          <cell r="G329">
            <v>1.9340632635228403E-4</v>
          </cell>
          <cell r="H329">
            <v>4.2868057662215299E-4</v>
          </cell>
          <cell r="I329">
            <v>7.0981003158962063E-4</v>
          </cell>
          <cell r="J329">
            <v>9.9785771670962372E-4</v>
          </cell>
          <cell r="K329">
            <v>1.4389041705753362E-3</v>
          </cell>
          <cell r="L329">
            <v>1.7135456042350174E-3</v>
          </cell>
          <cell r="M329">
            <v>2.5656503807163049E-3</v>
          </cell>
          <cell r="N329">
            <v>3.8975013970080101E-3</v>
          </cell>
          <cell r="O329">
            <v>8.0555480697846234E-3</v>
          </cell>
        </row>
        <row r="330">
          <cell r="A330" t="str">
            <v>T_B_c-BEVELC-S3</v>
          </cell>
          <cell r="B330" t="str">
            <v>VAR_fin</v>
          </cell>
          <cell r="C330" t="str">
            <v>T-ELC-Bus_c_BatSTGout_S3</v>
          </cell>
          <cell r="D330">
            <v>3.201102186181342E-4</v>
          </cell>
          <cell r="E330">
            <v>4.9247403187846896E-4</v>
          </cell>
          <cell r="F330">
            <v>6.752487982238293E-4</v>
          </cell>
          <cell r="G330">
            <v>9.4381193029594317E-4</v>
          </cell>
          <cell r="H330">
            <v>1.9037760530738214E-3</v>
          </cell>
          <cell r="I330">
            <v>3.0421071175900389E-3</v>
          </cell>
          <cell r="J330">
            <v>4.0646694560520814E-3</v>
          </cell>
          <cell r="K330">
            <v>5.599567102702591E-3</v>
          </cell>
          <cell r="L330">
            <v>6.5534846771873193E-3</v>
          </cell>
          <cell r="M330">
            <v>9.787223608479877E-3</v>
          </cell>
          <cell r="N330">
            <v>1.4867854939857485E-2</v>
          </cell>
          <cell r="O330">
            <v>3.0729615710862693E-2</v>
          </cell>
        </row>
        <row r="331">
          <cell r="A331" t="str">
            <v>T_B_c-BEVELC-S3</v>
          </cell>
          <cell r="B331" t="str">
            <v>VAR_ncap</v>
          </cell>
          <cell r="C331" t="str">
            <v>-</v>
          </cell>
          <cell r="E331">
            <v>4.3300922370035498E-7</v>
          </cell>
          <cell r="F331">
            <v>7.0470998513080699E-7</v>
          </cell>
          <cell r="G331">
            <v>2.4575701814809399E-6</v>
          </cell>
          <cell r="H331">
            <v>7.5045872736057404E-6</v>
          </cell>
          <cell r="I331">
            <v>7.9317319440821305E-6</v>
          </cell>
          <cell r="J331">
            <v>1.38082632825559E-5</v>
          </cell>
          <cell r="K331">
            <v>1.7705809278299699E-5</v>
          </cell>
          <cell r="L331">
            <v>1.7593115670856901E-5</v>
          </cell>
          <cell r="M331">
            <v>4.2644557846210902E-5</v>
          </cell>
          <cell r="N331">
            <v>4.2307702193984098E-5</v>
          </cell>
          <cell r="O331">
            <v>1.3322780196982199E-4</v>
          </cell>
        </row>
        <row r="332">
          <cell r="A332" t="str">
            <v>T_B_c-BEVELC-S3</v>
          </cell>
          <cell r="B332" t="str">
            <v>VAR_cap</v>
          </cell>
          <cell r="C332" t="str">
            <v>-</v>
          </cell>
          <cell r="D332">
            <v>1.3878520015867043E-6</v>
          </cell>
          <cell r="E332">
            <v>2.0993068870800252E-6</v>
          </cell>
          <cell r="F332">
            <v>2.8103595022267402E-6</v>
          </cell>
          <cell r="G332">
            <v>4.13410024941779E-6</v>
          </cell>
          <cell r="H332">
            <v>9.3507007856225098E-6</v>
          </cell>
          <cell r="I332">
            <v>1.54363192176879E-5</v>
          </cell>
          <cell r="J332">
            <v>2.1813961068040908E-5</v>
          </cell>
          <cell r="K332">
            <v>3.1514072560855602E-5</v>
          </cell>
          <cell r="L332">
            <v>3.741560921918761E-5</v>
          </cell>
          <cell r="M332">
            <v>5.6000936770547999E-5</v>
          </cell>
          <cell r="N332">
            <v>8.4936991648007593E-5</v>
          </cell>
          <cell r="O332">
            <v>1.7551756885667808E-4</v>
          </cell>
        </row>
        <row r="333">
          <cell r="A333" t="str">
            <v>T_B_c-BEVELC-S4</v>
          </cell>
          <cell r="B333" t="str">
            <v>VAR_fout</v>
          </cell>
          <cell r="C333" t="str">
            <v>TPBSc</v>
          </cell>
          <cell r="E333">
            <v>1.0586492605477918E-5</v>
          </cell>
          <cell r="F333">
            <v>2.4998360113227378E-5</v>
          </cell>
          <cell r="G333">
            <v>1.9331198660716233E-5</v>
          </cell>
          <cell r="H333">
            <v>2.6460241646275446E-5</v>
          </cell>
          <cell r="I333">
            <v>3.8900923923245545E-5</v>
          </cell>
          <cell r="J333">
            <v>3.6785812366112755E-5</v>
          </cell>
          <cell r="K333">
            <v>5.2471130477355577E-5</v>
          </cell>
          <cell r="L333">
            <v>4.7492870645353175E-5</v>
          </cell>
          <cell r="M333">
            <v>5.1564833746043914E-5</v>
          </cell>
          <cell r="N333">
            <v>6.780938927221654E-5</v>
          </cell>
          <cell r="O333">
            <v>9.3102454263464522E-5</v>
          </cell>
        </row>
        <row r="334">
          <cell r="A334" t="str">
            <v>T_B_c-BEVELC-S4</v>
          </cell>
          <cell r="B334" t="str">
            <v>VAR_fin</v>
          </cell>
          <cell r="C334" t="str">
            <v>T-ELC-Bus_c_BatSTGout_S4</v>
          </cell>
          <cell r="E334">
            <v>8.3731181799092316E-5</v>
          </cell>
          <cell r="F334">
            <v>1.9285306828778322E-4</v>
          </cell>
          <cell r="G334">
            <v>1.3832168703660304E-4</v>
          </cell>
          <cell r="H334">
            <v>1.7550261720379899E-4</v>
          </cell>
          <cell r="I334">
            <v>2.4767935610625516E-4</v>
          </cell>
          <cell r="J334">
            <v>2.2265007286305843E-4</v>
          </cell>
          <cell r="K334">
            <v>3.0376590905106305E-4</v>
          </cell>
          <cell r="L334">
            <v>2.706514347439366E-4</v>
          </cell>
          <cell r="M334">
            <v>2.9385665776900864E-4</v>
          </cell>
          <cell r="N334">
            <v>3.8643081048273507E-4</v>
          </cell>
          <cell r="O334">
            <v>5.3057043051268774E-4</v>
          </cell>
        </row>
        <row r="335">
          <cell r="A335" t="str">
            <v>T_B_c-BEVELC-S4</v>
          </cell>
          <cell r="B335" t="str">
            <v>VAR_ncap</v>
          </cell>
          <cell r="C335" t="str">
            <v>-</v>
          </cell>
          <cell r="E335">
            <v>2.6364977841292898E-7</v>
          </cell>
          <cell r="F335">
            <v>2.5525656904979502E-7</v>
          </cell>
          <cell r="G335">
            <v>3.1082372048305301E-7</v>
          </cell>
          <cell r="H335">
            <v>5.0956039250206201E-7</v>
          </cell>
          <cell r="I335">
            <v>5.5733458826201296E-7</v>
          </cell>
          <cell r="J335">
            <v>6.4486044468544197E-7</v>
          </cell>
          <cell r="K335">
            <v>8.6246725704006701E-7</v>
          </cell>
          <cell r="L335">
            <v>8.3879069217325702E-7</v>
          </cell>
          <cell r="M335">
            <v>1.0539954693286699E-6</v>
          </cell>
          <cell r="N335">
            <v>1.1333143320724401E-6</v>
          </cell>
          <cell r="O335">
            <v>1.5677233937900701E-6</v>
          </cell>
        </row>
        <row r="336">
          <cell r="A336" t="str">
            <v>T_B_c-BEVELC-S4</v>
          </cell>
          <cell r="B336" t="str">
            <v>VAR_cap</v>
          </cell>
          <cell r="C336" t="str">
            <v>-</v>
          </cell>
          <cell r="E336">
            <v>2.6364977841292898E-7</v>
          </cell>
          <cell r="F336">
            <v>5.18906347462724E-7</v>
          </cell>
          <cell r="G336">
            <v>4.2534718801007101E-7</v>
          </cell>
          <cell r="H336">
            <v>5.9016771144790801E-7</v>
          </cell>
          <cell r="I336">
            <v>8.3826483554233996E-7</v>
          </cell>
          <cell r="J336">
            <v>9.0371453638176381E-7</v>
          </cell>
          <cell r="K336">
            <v>1.2900085959810999E-6</v>
          </cell>
          <cell r="L336">
            <v>1.165352795832147E-6</v>
          </cell>
          <cell r="M336">
            <v>1.27152284705821E-6</v>
          </cell>
          <cell r="N336">
            <v>1.6801462376492841E-6</v>
          </cell>
          <cell r="O336">
            <v>2.3125002968832297E-6</v>
          </cell>
        </row>
        <row r="337">
          <cell r="A337" t="str">
            <v>T_C-BAT-ELC-S1</v>
          </cell>
          <cell r="B337" t="str">
            <v>VAR_fout</v>
          </cell>
          <cell r="C337" t="str">
            <v>TPCAR</v>
          </cell>
          <cell r="D337">
            <v>1.4073831502332114E-2</v>
          </cell>
          <cell r="E337">
            <v>3.7814609838807321E-2</v>
          </cell>
          <cell r="F337">
            <v>2.8333289131177691E-2</v>
          </cell>
          <cell r="G337">
            <v>2.5772074047841358E-2</v>
          </cell>
          <cell r="H337">
            <v>1.2222200891140777E-2</v>
          </cell>
          <cell r="I337">
            <v>0.31181940116465173</v>
          </cell>
          <cell r="J337">
            <v>0.86248233659413631</v>
          </cell>
          <cell r="K337">
            <v>1.7762999428243653</v>
          </cell>
          <cell r="L337">
            <v>1.884831542039203</v>
          </cell>
          <cell r="M337">
            <v>1.8476165378271971</v>
          </cell>
          <cell r="N337">
            <v>1.89453366491079</v>
          </cell>
          <cell r="O337">
            <v>1.7154881711444201</v>
          </cell>
        </row>
        <row r="338">
          <cell r="A338" t="str">
            <v>T_C-BAT-ELC-S1</v>
          </cell>
          <cell r="B338" t="str">
            <v>VAR_fin</v>
          </cell>
          <cell r="C338" t="str">
            <v>T-ELC-car-BatSTGOut_S1</v>
          </cell>
          <cell r="D338">
            <v>7.7684214958034245E-3</v>
          </cell>
          <cell r="E338">
            <v>2.0872768576100473E-2</v>
          </cell>
          <cell r="F338">
            <v>1.5639304214845932E-2</v>
          </cell>
          <cell r="G338">
            <v>1.4225574179391916E-2</v>
          </cell>
          <cell r="H338">
            <v>6.6504877063279216E-3</v>
          </cell>
          <cell r="I338">
            <v>0.15652492361166759</v>
          </cell>
          <cell r="J338">
            <v>0.41762483777441184</v>
          </cell>
          <cell r="K338">
            <v>0.82744134942325098</v>
          </cell>
          <cell r="L338">
            <v>0.85108402180945419</v>
          </cell>
          <cell r="M338">
            <v>0.79938073201973048</v>
          </cell>
          <cell r="N338">
            <v>0.7892202001098152</v>
          </cell>
          <cell r="O338">
            <v>0.70338919862415639</v>
          </cell>
        </row>
        <row r="339">
          <cell r="A339" t="str">
            <v>T_C-BAT-ELC-S1</v>
          </cell>
          <cell r="B339" t="str">
            <v>VAR_ncap</v>
          </cell>
          <cell r="C339" t="str">
            <v>-</v>
          </cell>
          <cell r="D339">
            <v>8.8044268922980997E-5</v>
          </cell>
          <cell r="E339">
            <v>1.8473651151393699E-3</v>
          </cell>
          <cell r="F339">
            <v>4.1013008631125098E-4</v>
          </cell>
          <cell r="G339">
            <v>4.1924345298514302E-4</v>
          </cell>
          <cell r="H339">
            <v>5.5887031249084195E-4</v>
          </cell>
          <cell r="I339">
            <v>4.8118632623557402E-2</v>
          </cell>
          <cell r="J339">
            <v>9.5431037263772694E-2</v>
          </cell>
          <cell r="K339">
            <v>0.16391092696242601</v>
          </cell>
          <cell r="L339">
            <v>8.9554131485212102E-2</v>
          </cell>
          <cell r="M339">
            <v>8.9909350027868207E-2</v>
          </cell>
          <cell r="N339">
            <v>0.123149818472468</v>
          </cell>
          <cell r="O339">
            <v>4.7639666255549502E-2</v>
          </cell>
        </row>
        <row r="340">
          <cell r="A340" t="str">
            <v>T_C-BAT-ELC-S1</v>
          </cell>
          <cell r="B340" t="str">
            <v>VAR_cap</v>
          </cell>
          <cell r="C340" t="str">
            <v>-</v>
          </cell>
          <cell r="D340">
            <v>1.5597721196991827E-3</v>
          </cell>
          <cell r="E340">
            <v>4.0493816951357149E-3</v>
          </cell>
          <cell r="F340">
            <v>4.2754157428645774E-3</v>
          </cell>
          <cell r="G340">
            <v>3.8985056499422697E-3</v>
          </cell>
          <cell r="H340">
            <v>1.8395129652325082E-3</v>
          </cell>
          <cell r="I340">
            <v>4.7375485559081984E-2</v>
          </cell>
          <cell r="J340">
            <v>0.1310659801014093</v>
          </cell>
          <cell r="K340">
            <v>0.26994116267722396</v>
          </cell>
          <cell r="L340">
            <v>0.28643746896272981</v>
          </cell>
          <cell r="M340">
            <v>0.28077469196511723</v>
          </cell>
          <cell r="N340">
            <v>0.28790602940967891</v>
          </cell>
          <cell r="O340">
            <v>0.2606986928475189</v>
          </cell>
        </row>
        <row r="341">
          <cell r="A341" t="str">
            <v>D-TNGA</v>
          </cell>
          <cell r="B341" t="str">
            <v>VAR_fout</v>
          </cell>
          <cell r="C341" t="str">
            <v>CO2</v>
          </cell>
          <cell r="D341">
            <v>13.1447502223175</v>
          </cell>
          <cell r="E341">
            <v>6.2889055781192296</v>
          </cell>
          <cell r="F341">
            <v>10.794133415573</v>
          </cell>
          <cell r="G341">
            <v>0.222240059401586</v>
          </cell>
          <cell r="H341">
            <v>0.19137954896216899</v>
          </cell>
          <cell r="I341">
            <v>0.267941835482994</v>
          </cell>
          <cell r="J341">
            <v>0.25024480364356699</v>
          </cell>
          <cell r="K341">
            <v>0.22250131440565399</v>
          </cell>
          <cell r="L341">
            <v>0.220974806460464</v>
          </cell>
          <cell r="M341">
            <v>0.20884764709661999</v>
          </cell>
          <cell r="N341">
            <v>0.21249815708665101</v>
          </cell>
          <cell r="O341">
            <v>0.19278339298542299</v>
          </cell>
        </row>
        <row r="342">
          <cell r="A342" t="str">
            <v>D-TNGA</v>
          </cell>
          <cell r="B342" t="str">
            <v>VAR_fout</v>
          </cell>
          <cell r="C342" t="str">
            <v>TNGA</v>
          </cell>
          <cell r="D342">
            <v>0.25178114364058041</v>
          </cell>
          <cell r="E342">
            <v>0.12864454729723598</v>
          </cell>
          <cell r="F342">
            <v>0.19759410115566631</v>
          </cell>
          <cell r="G342">
            <v>5.8329787323602436E-3</v>
          </cell>
          <cell r="H342">
            <v>5.2497862835471192E-3</v>
          </cell>
          <cell r="I342">
            <v>4.9978349869684302E-3</v>
          </cell>
          <cell r="J342">
            <v>4.6983223369699905E-3</v>
          </cell>
          <cell r="K342">
            <v>4.4125423994725793E-3</v>
          </cell>
          <cell r="L342">
            <v>4.2580010409640143E-3</v>
          </cell>
          <cell r="M342">
            <v>4.204315659470958E-3</v>
          </cell>
          <cell r="N342">
            <v>4.201266655957935E-3</v>
          </cell>
          <cell r="O342">
            <v>4.1553604887866928E-3</v>
          </cell>
        </row>
        <row r="343">
          <cell r="A343" t="str">
            <v>D-TNGA</v>
          </cell>
          <cell r="B343" t="str">
            <v>VAR_fin</v>
          </cell>
          <cell r="C343" t="str">
            <v>NGA</v>
          </cell>
          <cell r="D343">
            <v>0.2330629472042115</v>
          </cell>
          <cell r="E343">
            <v>0.11150541805175933</v>
          </cell>
          <cell r="F343">
            <v>0.19138534424774792</v>
          </cell>
          <cell r="G343">
            <v>3.9404265851345115E-3</v>
          </cell>
          <cell r="H343">
            <v>3.3932544142228566E-3</v>
          </cell>
          <cell r="I343">
            <v>4.750741763882879E-3</v>
          </cell>
          <cell r="J343">
            <v>4.4369646036093438E-3</v>
          </cell>
          <cell r="K343">
            <v>3.9450587660577055E-3</v>
          </cell>
          <cell r="L343">
            <v>3.9179930223486471E-3</v>
          </cell>
          <cell r="M343">
            <v>3.7029724662521329E-3</v>
          </cell>
          <cell r="N343">
            <v>3.7676978206853109E-3</v>
          </cell>
          <cell r="O343">
            <v>3.418145265698978E-3</v>
          </cell>
        </row>
        <row r="344">
          <cell r="A344" t="str">
            <v>D-TNGA</v>
          </cell>
          <cell r="B344" t="str">
            <v>VAR_fin</v>
          </cell>
          <cell r="C344" t="str">
            <v>BNGA</v>
          </cell>
          <cell r="D344">
            <v>1.9521326081155591E-2</v>
          </cell>
          <cell r="E344">
            <v>1.6027349476212205E-2</v>
          </cell>
          <cell r="F344">
            <v>5.1778673763955996E-3</v>
          </cell>
          <cell r="G344">
            <v>1.865653882821407E-3</v>
          </cell>
          <cell r="H344">
            <v>1.8173362742153873E-3</v>
          </cell>
          <cell r="I344">
            <v>2.0829640995297902E-4</v>
          </cell>
          <cell r="J344">
            <v>2.2289638374644376E-4</v>
          </cell>
          <cell r="K344">
            <v>4.2092876783199682E-4</v>
          </cell>
          <cell r="L344">
            <v>2.9821332013936735E-4</v>
          </cell>
          <cell r="M344">
            <v>4.5523384672776758E-4</v>
          </cell>
          <cell r="N344">
            <v>3.8869924967494928E-4</v>
          </cell>
          <cell r="O344">
            <v>6.899521635098416E-4</v>
          </cell>
        </row>
        <row r="345">
          <cell r="A345" t="str">
            <v>D-TNGA</v>
          </cell>
          <cell r="B345" t="str">
            <v>VAR_fin</v>
          </cell>
          <cell r="C345" t="str">
            <v>H2</v>
          </cell>
          <cell r="E345">
            <v>1.5220441546963022E-3</v>
          </cell>
          <cell r="F345">
            <v>1.6611284435318441E-3</v>
          </cell>
          <cell r="G345">
            <v>4.525442139524562E-5</v>
          </cell>
          <cell r="H345">
            <v>5.5706156099128481E-5</v>
          </cell>
          <cell r="I345">
            <v>5.4514328566365793E-5</v>
          </cell>
          <cell r="J345">
            <v>5.323413263076697E-5</v>
          </cell>
          <cell r="K345">
            <v>6.0352802858578286E-5</v>
          </cell>
          <cell r="L345">
            <v>5.5095543237300345E-5</v>
          </cell>
          <cell r="M345">
            <v>5.9252893460749356E-5</v>
          </cell>
          <cell r="N345">
            <v>5.7999032925233251E-5</v>
          </cell>
          <cell r="O345">
            <v>6.0255324569762348E-5</v>
          </cell>
        </row>
        <row r="346">
          <cell r="A346" t="str">
            <v>D-TNGA</v>
          </cell>
          <cell r="B346" t="str">
            <v>VAR_ncap</v>
          </cell>
          <cell r="C346" t="str">
            <v>-</v>
          </cell>
          <cell r="D346">
            <v>1.4614818511945701E-7</v>
          </cell>
          <cell r="E346">
            <v>1.5251414869672001E-7</v>
          </cell>
          <cell r="F346">
            <v>1.80741601655111E-7</v>
          </cell>
          <cell r="G346">
            <v>2.12892614746453E-7</v>
          </cell>
          <cell r="H346">
            <v>3.4248085774849498E-7</v>
          </cell>
          <cell r="I346">
            <v>4.64893963975445E-7</v>
          </cell>
          <cell r="J346">
            <v>5.2668556778664704E-7</v>
          </cell>
          <cell r="K346">
            <v>3.5724899489120199E-6</v>
          </cell>
          <cell r="L346">
            <v>8.4179153714065795E-4</v>
          </cell>
          <cell r="M346">
            <v>7.4065355393455702E-5</v>
          </cell>
          <cell r="N346">
            <v>6.9769651743128198E-6</v>
          </cell>
          <cell r="O346">
            <v>2.14931044646666E-4</v>
          </cell>
        </row>
        <row r="347">
          <cell r="A347" t="str">
            <v>D-TNGA</v>
          </cell>
          <cell r="B347" t="str">
            <v>VAR_cap</v>
          </cell>
          <cell r="C347" t="str">
            <v>-</v>
          </cell>
          <cell r="D347">
            <v>0.95961783922982913</v>
          </cell>
          <cell r="E347">
            <v>0.95961799174397788</v>
          </cell>
          <cell r="F347">
            <v>0.95961817248557946</v>
          </cell>
          <cell r="G347">
            <v>0.95961838537819422</v>
          </cell>
          <cell r="H347">
            <v>0.959618727859052</v>
          </cell>
          <cell r="I347">
            <v>0.95961919275301599</v>
          </cell>
          <cell r="J347">
            <v>0.95961971943858371</v>
          </cell>
          <cell r="K347">
            <v>0.32780835179356665</v>
          </cell>
          <cell r="L347">
            <v>8.47390384029298E-4</v>
          </cell>
          <cell r="M347">
            <v>9.2127311803603203E-4</v>
          </cell>
          <cell r="N347">
            <v>9.2791782408824599E-4</v>
          </cell>
          <cell r="O347">
            <v>1.1426714526935201E-3</v>
          </cell>
        </row>
        <row r="348">
          <cell r="A348" t="str">
            <v>T_C-BAT-ELC-S2</v>
          </cell>
          <cell r="B348" t="str">
            <v>VAR_fout</v>
          </cell>
          <cell r="C348" t="str">
            <v>TPCAR</v>
          </cell>
          <cell r="D348">
            <v>9.6852265570080948E-2</v>
          </cell>
          <cell r="E348">
            <v>0.15201893376276113</v>
          </cell>
          <cell r="F348">
            <v>2.8195633047785482</v>
          </cell>
          <cell r="G348">
            <v>10.012079928940418</v>
          </cell>
          <cell r="H348">
            <v>16.681731662016805</v>
          </cell>
          <cell r="I348">
            <v>17.576859410929586</v>
          </cell>
          <cell r="J348">
            <v>17.657515831229205</v>
          </cell>
          <cell r="K348">
            <v>17.998569951598611</v>
          </cell>
          <cell r="L348">
            <v>17.951510982958546</v>
          </cell>
          <cell r="M348">
            <v>17.761029720417906</v>
          </cell>
          <cell r="N348">
            <v>17.147539690785596</v>
          </cell>
          <cell r="O348">
            <v>17.012202178395807</v>
          </cell>
        </row>
        <row r="349">
          <cell r="A349" t="str">
            <v>T_C-BAT-ELC-S2</v>
          </cell>
          <cell r="B349" t="str">
            <v>VAR_fin</v>
          </cell>
          <cell r="C349" t="str">
            <v>T-ELC-car-BatSTGOut_S2</v>
          </cell>
          <cell r="D349">
            <v>6.6165036361718568E-2</v>
          </cell>
          <cell r="E349">
            <v>0.10385237991985524</v>
          </cell>
          <cell r="F349">
            <v>1.9261966406955147</v>
          </cell>
          <cell r="G349">
            <v>6.8397949046988007</v>
          </cell>
          <cell r="H349">
            <v>11.016188777844528</v>
          </cell>
          <cell r="I349">
            <v>11.340017889872955</v>
          </cell>
          <cell r="J349">
            <v>10.907847872376196</v>
          </cell>
          <cell r="K349">
            <v>10.366673562076626</v>
          </cell>
          <cell r="L349">
            <v>9.9443655495539183</v>
          </cell>
          <cell r="M349">
            <v>9.3565888693643515</v>
          </cell>
          <cell r="N349">
            <v>8.7160600718853622</v>
          </cell>
          <cell r="O349">
            <v>8.4975305371059591</v>
          </cell>
        </row>
        <row r="350">
          <cell r="A350" t="str">
            <v>T_C-BAT-ELC-S2</v>
          </cell>
          <cell r="B350" t="str">
            <v>VAR_ncap</v>
          </cell>
          <cell r="C350" t="str">
            <v>-</v>
          </cell>
          <cell r="D350">
            <v>7.8908227436340903E-5</v>
          </cell>
          <cell r="E350">
            <v>2.6950402198962399E-4</v>
          </cell>
          <cell r="F350">
            <v>0.20559150631812201</v>
          </cell>
          <cell r="G350">
            <v>0.60358321828962902</v>
          </cell>
          <cell r="H350">
            <v>1.17480311474777</v>
          </cell>
          <cell r="I350">
            <v>0.54375033965601305</v>
          </cell>
          <cell r="J350">
            <v>0.72240015654198098</v>
          </cell>
          <cell r="K350">
            <v>0.98657948882212998</v>
          </cell>
          <cell r="L350">
            <v>0.61055917303027296</v>
          </cell>
          <cell r="M350">
            <v>0.652985100873549</v>
          </cell>
          <cell r="N350">
            <v>0.65627027675216898</v>
          </cell>
          <cell r="O350">
            <v>0.48510855746120302</v>
          </cell>
        </row>
        <row r="351">
          <cell r="A351" t="str">
            <v>T_C-BAT-ELC-S2</v>
          </cell>
          <cell r="B351" t="str">
            <v>VAR_cap</v>
          </cell>
          <cell r="C351" t="str">
            <v>-</v>
          </cell>
          <cell r="D351">
            <v>7.3660572408109602E-3</v>
          </cell>
          <cell r="E351">
            <v>1.1534931157447232E-2</v>
          </cell>
          <cell r="F351">
            <v>0.21393485972712417</v>
          </cell>
          <cell r="G351">
            <v>0.75965713192140205</v>
          </cell>
          <cell r="H351">
            <v>1.7448519346675269</v>
          </cell>
          <cell r="I351">
            <v>1.8444517474255302</v>
          </cell>
          <cell r="J351">
            <v>1.8623767563053464</v>
          </cell>
          <cell r="K351">
            <v>1.8983724343278705</v>
          </cell>
          <cell r="L351">
            <v>1.8934314874533857</v>
          </cell>
          <cell r="M351">
            <v>1.8733207020384737</v>
          </cell>
          <cell r="N351">
            <v>1.8086141250560477</v>
          </cell>
          <cell r="O351">
            <v>1.7943638676317417</v>
          </cell>
        </row>
        <row r="352">
          <cell r="A352" t="str">
            <v>TFLGV-BeVELCExt</v>
          </cell>
          <cell r="B352" t="str">
            <v>VAR_fout</v>
          </cell>
          <cell r="C352" t="str">
            <v>TFLGV</v>
          </cell>
          <cell r="D352">
            <v>2.7857328359714842E-2</v>
          </cell>
          <cell r="E352">
            <v>2.2804999873380215E-2</v>
          </cell>
          <cell r="F352">
            <v>1.8597812080107273E-2</v>
          </cell>
          <cell r="G352">
            <v>9.2478997773459398E-3</v>
          </cell>
        </row>
        <row r="353">
          <cell r="A353" t="str">
            <v>TFLGV-BeVELCExt</v>
          </cell>
          <cell r="B353" t="str">
            <v>VAR_fin</v>
          </cell>
          <cell r="C353" t="str">
            <v>TELC</v>
          </cell>
          <cell r="D353">
            <v>4.041846294458537E-2</v>
          </cell>
          <cell r="E353">
            <v>3.2782457937166949E-2</v>
          </cell>
          <cell r="F353">
            <v>2.6369335104947177E-2</v>
          </cell>
          <cell r="G353">
            <v>1.3112347151127614E-2</v>
          </cell>
        </row>
        <row r="354">
          <cell r="A354" t="str">
            <v>TFLGV-BeVELCExt</v>
          </cell>
          <cell r="B354" t="str">
            <v>VAR_cap</v>
          </cell>
          <cell r="C354" t="str">
            <v>-</v>
          </cell>
          <cell r="D354">
            <v>1.9499472854859661E-3</v>
          </cell>
          <cell r="E354">
            <v>1.6899844209474252E-3</v>
          </cell>
          <cell r="F354">
            <v>1.2999999999999999E-3</v>
          </cell>
          <cell r="G354">
            <v>6.4999999999999997E-4</v>
          </cell>
        </row>
        <row r="355">
          <cell r="A355" t="str">
            <v>T_C-BAT-ELC-S3</v>
          </cell>
          <cell r="B355" t="str">
            <v>VAR_fout</v>
          </cell>
          <cell r="C355" t="str">
            <v>TPCAR</v>
          </cell>
          <cell r="D355">
            <v>6.116125677037676E-2</v>
          </cell>
          <cell r="E355">
            <v>0.12774006313093847</v>
          </cell>
          <cell r="F355">
            <v>0.14545806714531237</v>
          </cell>
          <cell r="G355">
            <v>2.5805866143730274</v>
          </cell>
          <cell r="H355">
            <v>7.5323443106459189</v>
          </cell>
          <cell r="I355">
            <v>10.655101170341561</v>
          </cell>
          <cell r="J355">
            <v>11.137664284298342</v>
          </cell>
          <cell r="K355">
            <v>10.851023943473249</v>
          </cell>
          <cell r="L355">
            <v>12.704799272334828</v>
          </cell>
          <cell r="M355">
            <v>13.593949797079008</v>
          </cell>
          <cell r="N355">
            <v>14.850070413363085</v>
          </cell>
          <cell r="O355">
            <v>15.291051116137321</v>
          </cell>
        </row>
        <row r="356">
          <cell r="A356" t="str">
            <v>T_C-BAT-ELC-S3</v>
          </cell>
          <cell r="B356" t="str">
            <v>VAR_fin</v>
          </cell>
          <cell r="C356" t="str">
            <v>T-ELC-car-BatSTGOut_S3</v>
          </cell>
          <cell r="D356">
            <v>4.57296587911575E-2</v>
          </cell>
          <cell r="E356">
            <v>9.5509965121711698E-2</v>
          </cell>
          <cell r="F356">
            <v>0.10875753917140195</v>
          </cell>
          <cell r="G356">
            <v>1.9294787515462641</v>
          </cell>
          <cell r="H356">
            <v>5.4227620253105728</v>
          </cell>
          <cell r="I356">
            <v>7.4483011864386661</v>
          </cell>
          <cell r="J356">
            <v>7.5044704779745297</v>
          </cell>
          <cell r="K356">
            <v>6.889333643897098</v>
          </cell>
          <cell r="L356">
            <v>7.5946049963647964</v>
          </cell>
          <cell r="M356">
            <v>7.6992096415162541</v>
          </cell>
          <cell r="N356">
            <v>8.2016016501722664</v>
          </cell>
          <cell r="O356">
            <v>8.3331454838162813</v>
          </cell>
        </row>
        <row r="357">
          <cell r="A357" t="str">
            <v>T_C-BAT-ELC-S3</v>
          </cell>
          <cell r="B357" t="str">
            <v>VAR_ncap</v>
          </cell>
          <cell r="C357" t="str">
            <v>-</v>
          </cell>
          <cell r="D357">
            <v>6.8719613869029004E-5</v>
          </cell>
          <cell r="E357">
            <v>2.6330368736534101E-3</v>
          </cell>
          <cell r="F357">
            <v>1.6006014150508601E-3</v>
          </cell>
          <cell r="G357">
            <v>0.17847196312543601</v>
          </cell>
          <cell r="H357">
            <v>0.38589249379388202</v>
          </cell>
          <cell r="I357">
            <v>0.32536646519964701</v>
          </cell>
          <cell r="J357">
            <v>0.27342551078918598</v>
          </cell>
          <cell r="K357">
            <v>0.33002120281542102</v>
          </cell>
          <cell r="L357">
            <v>0.43326685651573799</v>
          </cell>
          <cell r="M357">
            <v>0.4271051499372</v>
          </cell>
          <cell r="N357">
            <v>0.65464770697068297</v>
          </cell>
          <cell r="O357">
            <v>0.42016712269866502</v>
          </cell>
        </row>
        <row r="358">
          <cell r="A358" t="str">
            <v>T_C-BAT-ELC-S3</v>
          </cell>
          <cell r="B358" t="str">
            <v>VAR_cap</v>
          </cell>
          <cell r="C358" t="str">
            <v>-</v>
          </cell>
          <cell r="D358">
            <v>4.2899409115419182E-3</v>
          </cell>
          <cell r="E358">
            <v>8.7934609992904242E-3</v>
          </cell>
          <cell r="F358">
            <v>1.0029751339744391E-2</v>
          </cell>
          <cell r="G358">
            <v>0.17745482051090836</v>
          </cell>
          <cell r="H358">
            <v>0.51793372360483148</v>
          </cell>
          <cell r="I358">
            <v>0.73264589916013056</v>
          </cell>
          <cell r="J358">
            <v>0.76583442015809855</v>
          </cell>
          <cell r="K358">
            <v>0.7461613481169036</v>
          </cell>
          <cell r="L358">
            <v>0.88984413308448751</v>
          </cell>
          <cell r="M358">
            <v>1.0643545484975658</v>
          </cell>
          <cell r="N358">
            <v>1.4052176062602955</v>
          </cell>
          <cell r="O358">
            <v>1.5019199285291596</v>
          </cell>
        </row>
        <row r="359">
          <cell r="A359" t="str">
            <v>T_C-BAT-ELC-S4</v>
          </cell>
          <cell r="B359" t="str">
            <v>VAR_fout</v>
          </cell>
          <cell r="C359" t="str">
            <v>TPCAR</v>
          </cell>
          <cell r="D359">
            <v>0.19354358958173845</v>
          </cell>
          <cell r="E359">
            <v>1.2462325952596154</v>
          </cell>
          <cell r="F359">
            <v>2.0933748092702729</v>
          </cell>
          <cell r="G359">
            <v>3.9390716119036204</v>
          </cell>
          <cell r="H359">
            <v>4.2102988461258155</v>
          </cell>
          <cell r="I359">
            <v>2.5982606952674474</v>
          </cell>
          <cell r="J359">
            <v>2.7307979232286606</v>
          </cell>
          <cell r="K359">
            <v>2.8700968067440664</v>
          </cell>
          <cell r="L359">
            <v>3.0165027026676157</v>
          </cell>
          <cell r="M359">
            <v>3.1703737090834134</v>
          </cell>
          <cell r="N359">
            <v>3.3320961725476383</v>
          </cell>
          <cell r="O359">
            <v>3.5020705008021773</v>
          </cell>
        </row>
        <row r="360">
          <cell r="A360" t="str">
            <v>T_C-BAT-ELC-S4</v>
          </cell>
          <cell r="B360" t="str">
            <v>VAR_fin</v>
          </cell>
          <cell r="C360" t="str">
            <v>T-ELC-car-BatSTGOut_S4</v>
          </cell>
          <cell r="D360">
            <v>0.14945763425863609</v>
          </cell>
          <cell r="E360">
            <v>0.9623618939073183</v>
          </cell>
          <cell r="F360">
            <v>1.6165394435759664</v>
          </cell>
          <cell r="G360">
            <v>3.0418177401935278</v>
          </cell>
          <cell r="H360">
            <v>3.1937768040873911</v>
          </cell>
          <cell r="I360">
            <v>1.9510833312170568</v>
          </cell>
          <cell r="J360">
            <v>1.8936623632699656</v>
          </cell>
          <cell r="K360">
            <v>1.8783098710012587</v>
          </cell>
          <cell r="L360">
            <v>1.8964962067530033</v>
          </cell>
          <cell r="M360">
            <v>1.910751162667333</v>
          </cell>
          <cell r="N360">
            <v>1.9729159097938791</v>
          </cell>
          <cell r="O360">
            <v>2.021901004472122</v>
          </cell>
        </row>
        <row r="361">
          <cell r="A361" t="str">
            <v>T_C-BAT-ELC-S4</v>
          </cell>
          <cell r="B361" t="str">
            <v>VAR_ncap</v>
          </cell>
          <cell r="C361" t="str">
            <v>-</v>
          </cell>
          <cell r="D361">
            <v>1.4995186878458399E-4</v>
          </cell>
          <cell r="E361">
            <v>7.1006793526165901E-2</v>
          </cell>
          <cell r="F361">
            <v>7.2880366206985098E-2</v>
          </cell>
          <cell r="G361">
            <v>0.18115355821467</v>
          </cell>
          <cell r="H361">
            <v>0.126907446248331</v>
          </cell>
          <cell r="I361">
            <v>4.96615300426736E-3</v>
          </cell>
          <cell r="J361">
            <v>0.13920300476285899</v>
          </cell>
          <cell r="K361">
            <v>0.108433438662302</v>
          </cell>
          <cell r="L361">
            <v>0.17012378441655099</v>
          </cell>
          <cell r="M361">
            <v>0.11521038225633</v>
          </cell>
          <cell r="N361">
            <v>2.25435600790484E-2</v>
          </cell>
          <cell r="O361">
            <v>0.25614865131588599</v>
          </cell>
        </row>
        <row r="362">
          <cell r="A362" t="str">
            <v>T_C-BAT-ELC-S4</v>
          </cell>
          <cell r="B362" t="str">
            <v>VAR_cap</v>
          </cell>
          <cell r="C362" t="str">
            <v>-</v>
          </cell>
          <cell r="D362">
            <v>1.5352820801574584E-2</v>
          </cell>
          <cell r="E362">
            <v>9.814263451312584E-2</v>
          </cell>
          <cell r="F362">
            <v>0.1648881142716771</v>
          </cell>
          <cell r="G362">
            <v>0.31021831032800873</v>
          </cell>
          <cell r="H362">
            <v>0.33160770845487336</v>
          </cell>
          <cell r="I362">
            <v>0.20478134438118931</v>
          </cell>
          <cell r="J362">
            <v>0.21611540008363619</v>
          </cell>
          <cell r="K362">
            <v>0.22640278983343456</v>
          </cell>
          <cell r="L362">
            <v>0.33924981409673988</v>
          </cell>
          <cell r="M362">
            <v>0.35235439817361186</v>
          </cell>
          <cell r="N362">
            <v>0.26299772801627519</v>
          </cell>
          <cell r="O362">
            <v>0.39390254309128786</v>
          </cell>
        </row>
        <row r="363">
          <cell r="A363" t="str">
            <v>T_B_c-ICENGA-S1</v>
          </cell>
          <cell r="B363" t="str">
            <v>VAR_fout</v>
          </cell>
          <cell r="C363" t="str">
            <v>CO2_T</v>
          </cell>
          <cell r="E363">
            <v>7.8460093449299797E-3</v>
          </cell>
          <cell r="F363">
            <v>6.1670389818217076E-2</v>
          </cell>
        </row>
        <row r="364">
          <cell r="A364" t="str">
            <v>T_B_c-ICENGA-S1</v>
          </cell>
          <cell r="B364" t="str">
            <v>VAR_fout</v>
          </cell>
          <cell r="C364" t="str">
            <v>TPBSc</v>
          </cell>
          <cell r="E364">
            <v>1.6726679141094265E-5</v>
          </cell>
          <cell r="F364">
            <v>1.3759946898359108E-4</v>
          </cell>
        </row>
        <row r="365">
          <cell r="A365" t="str">
            <v>T_B_c-ICENGA-S1</v>
          </cell>
          <cell r="B365" t="str">
            <v>VAR_fin</v>
          </cell>
          <cell r="C365" t="str">
            <v>TNGA</v>
          </cell>
          <cell r="E365">
            <v>1.3911364086755277E-4</v>
          </cell>
          <cell r="F365">
            <v>1.0934466279825738E-3</v>
          </cell>
        </row>
        <row r="366">
          <cell r="A366" t="str">
            <v>T_B_c-ICENGA-S1</v>
          </cell>
          <cell r="B366" t="str">
            <v>VAR_ncap</v>
          </cell>
          <cell r="C366" t="str">
            <v>-</v>
          </cell>
          <cell r="E366">
            <v>4.48163997446585E-7</v>
          </cell>
          <cell r="F366">
            <v>2.67327903923355E-6</v>
          </cell>
          <cell r="H366">
            <v>1.0788864469358E-8</v>
          </cell>
        </row>
        <row r="367">
          <cell r="A367" t="str">
            <v>T_B_c-ICENGA-S1</v>
          </cell>
          <cell r="B367" t="str">
            <v>VAR_cap</v>
          </cell>
          <cell r="C367" t="str">
            <v>-</v>
          </cell>
          <cell r="E367">
            <v>4.48163997446585E-7</v>
          </cell>
          <cell r="F367">
            <v>3.1214430366801299E-6</v>
          </cell>
          <cell r="G367">
            <v>3.0793651467298477E-9</v>
          </cell>
          <cell r="H367">
            <v>1.3054055474209933E-8</v>
          </cell>
          <cell r="I367">
            <v>1.0788864469358E-8</v>
          </cell>
          <cell r="J367">
            <v>5.5941448623045599E-9</v>
          </cell>
        </row>
        <row r="368">
          <cell r="A368" t="str">
            <v>TFLGV-FCLH2O</v>
          </cell>
          <cell r="B368" t="str">
            <v>VAR_fout</v>
          </cell>
          <cell r="C368" t="str">
            <v>TFLGV</v>
          </cell>
          <cell r="E368">
            <v>4.9035973303282372E-5</v>
          </cell>
          <cell r="F368">
            <v>6.3170428210992767E-5</v>
          </cell>
          <cell r="G368">
            <v>1.9431578407688309E-6</v>
          </cell>
          <cell r="H368">
            <v>9.9964714815472059E-7</v>
          </cell>
          <cell r="I368">
            <v>1.4091472498727565E-6</v>
          </cell>
          <cell r="J368">
            <v>1.0936544797027641E-6</v>
          </cell>
          <cell r="K368">
            <v>1.082778057888385E-6</v>
          </cell>
          <cell r="L368">
            <v>1.0388463193796598E-6</v>
          </cell>
          <cell r="M368">
            <v>9.8365466431652359E-7</v>
          </cell>
          <cell r="N368">
            <v>1.3762318377382115E-6</v>
          </cell>
          <cell r="O368">
            <v>1.8191043702836195E-6</v>
          </cell>
        </row>
        <row r="369">
          <cell r="A369" t="str">
            <v>TFLGV-FCLH2O</v>
          </cell>
          <cell r="B369" t="str">
            <v>VAR_fin</v>
          </cell>
          <cell r="C369" t="str">
            <v>TH2O</v>
          </cell>
          <cell r="E369">
            <v>1.0543025477680053E-4</v>
          </cell>
          <cell r="F369">
            <v>1.339626738859796E-4</v>
          </cell>
          <cell r="G369">
            <v>3.9226371750012674E-6</v>
          </cell>
          <cell r="H369">
            <v>1.8333390417614425E-6</v>
          </cell>
          <cell r="I369">
            <v>2.4917268587553222E-6</v>
          </cell>
          <cell r="J369">
            <v>1.8690746106123941E-6</v>
          </cell>
          <cell r="K369">
            <v>1.8052862805521165E-6</v>
          </cell>
          <cell r="L369">
            <v>1.7176618677487021E-6</v>
          </cell>
          <cell r="M369">
            <v>1.6264062127481629E-6</v>
          </cell>
          <cell r="N369">
            <v>2.2755059191779502E-6</v>
          </cell>
          <cell r="O369">
            <v>3.0077655876540302E-6</v>
          </cell>
        </row>
        <row r="370">
          <cell r="A370" t="str">
            <v>TFLGV-FCLH2O</v>
          </cell>
          <cell r="B370" t="str">
            <v>VAR_ncap</v>
          </cell>
          <cell r="C370" t="str">
            <v>-</v>
          </cell>
          <cell r="E370">
            <v>3.6022593504394199E-6</v>
          </cell>
          <cell r="F370">
            <v>1.31369596459706E-6</v>
          </cell>
          <cell r="G370">
            <v>5.1040287207373301E-8</v>
          </cell>
          <cell r="H370">
            <v>4.7988797339167998E-8</v>
          </cell>
          <cell r="I370">
            <v>5.6621589399995699E-8</v>
          </cell>
          <cell r="J370">
            <v>4.66534870333702E-8</v>
          </cell>
          <cell r="K370">
            <v>5.2282665308388399E-8</v>
          </cell>
          <cell r="L370">
            <v>4.7171862550763099E-8</v>
          </cell>
          <cell r="M370">
            <v>5.2357081834171301E-8</v>
          </cell>
          <cell r="N370">
            <v>5.5156535796083601E-8</v>
          </cell>
          <cell r="O370">
            <v>7.4276539316618301E-8</v>
          </cell>
        </row>
        <row r="371">
          <cell r="A371" t="str">
            <v>TFLGV-FCLH2O</v>
          </cell>
          <cell r="B371" t="str">
            <v>VAR_cap</v>
          </cell>
          <cell r="C371" t="str">
            <v>-</v>
          </cell>
          <cell r="E371">
            <v>3.6022593504394199E-6</v>
          </cell>
          <cell r="F371">
            <v>4.9159553150364697E-6</v>
          </cell>
          <cell r="G371">
            <v>1.5763508986691927E-7</v>
          </cell>
          <cell r="H371">
            <v>1.2794491116080597E-7</v>
          </cell>
          <cell r="I371">
            <v>1.1289631915828539E-7</v>
          </cell>
          <cell r="J371">
            <v>1.037208500360386E-7</v>
          </cell>
          <cell r="K371">
            <v>1.12025437362722E-7</v>
          </cell>
          <cell r="L371">
            <v>1.035930431628577E-7</v>
          </cell>
          <cell r="M371">
            <v>1.0614799830071761E-7</v>
          </cell>
          <cell r="N371">
            <v>1.1304153792482808E-7</v>
          </cell>
          <cell r="O371">
            <v>1.6476692378770199E-7</v>
          </cell>
        </row>
        <row r="372">
          <cell r="A372" t="str">
            <v>T_B_c-ICENGA-S2</v>
          </cell>
          <cell r="B372" t="str">
            <v>VAR_fout</v>
          </cell>
          <cell r="C372" t="str">
            <v>CO2_T</v>
          </cell>
          <cell r="E372">
            <v>5.1942701174560596E-3</v>
          </cell>
          <cell r="F372">
            <v>3.3358412098807237E-2</v>
          </cell>
        </row>
        <row r="373">
          <cell r="A373" t="str">
            <v>T_B_c-ICENGA-S2</v>
          </cell>
          <cell r="B373" t="str">
            <v>VAR_fout</v>
          </cell>
          <cell r="C373" t="str">
            <v>TPBSc</v>
          </cell>
          <cell r="E373">
            <v>7.8280667982533083E-6</v>
          </cell>
          <cell r="F373">
            <v>5.2403389663411007E-5</v>
          </cell>
        </row>
        <row r="374">
          <cell r="A374" t="str">
            <v>T_B_c-ICENGA-S2</v>
          </cell>
          <cell r="B374" t="str">
            <v>VAR_fin</v>
          </cell>
          <cell r="C374" t="str">
            <v>TNGA</v>
          </cell>
          <cell r="E374">
            <v>9.2096987898157044E-5</v>
          </cell>
          <cell r="F374">
            <v>5.9146120742566101E-4</v>
          </cell>
        </row>
        <row r="375">
          <cell r="A375" t="str">
            <v>T_B_c-ICENGA-S2</v>
          </cell>
          <cell r="B375" t="str">
            <v>VAR_ncap</v>
          </cell>
          <cell r="C375" t="str">
            <v>-</v>
          </cell>
          <cell r="E375">
            <v>2.0002105004728899E-7</v>
          </cell>
          <cell r="F375">
            <v>9.6058148833044909E-7</v>
          </cell>
          <cell r="H375">
            <v>1.0335464713150999E-8</v>
          </cell>
        </row>
        <row r="376">
          <cell r="A376" t="str">
            <v>T_B_c-ICENGA-S2</v>
          </cell>
          <cell r="B376" t="str">
            <v>VAR_cap</v>
          </cell>
          <cell r="C376" t="str">
            <v>-</v>
          </cell>
          <cell r="E376">
            <v>2.0002105004728899E-7</v>
          </cell>
          <cell r="F376">
            <v>1.1606025383777399E-6</v>
          </cell>
          <cell r="G376">
            <v>7.3906721234200767E-9</v>
          </cell>
          <cell r="H376">
            <v>1.315405325913101E-8</v>
          </cell>
          <cell r="I376">
            <v>1.0335464713150999E-8</v>
          </cell>
          <cell r="J376">
            <v>5.3590521031027696E-9</v>
          </cell>
        </row>
        <row r="377">
          <cell r="A377" t="str">
            <v>T_B_u-ICEDSL-S1</v>
          </cell>
          <cell r="B377" t="str">
            <v>VAR_fout</v>
          </cell>
          <cell r="C377" t="str">
            <v>CO2_T</v>
          </cell>
          <cell r="D377">
            <v>2.1826554793100441E-2</v>
          </cell>
          <cell r="E377">
            <v>19.152268843093335</v>
          </cell>
          <cell r="F377">
            <v>34.034600693621883</v>
          </cell>
          <cell r="G377">
            <v>3.7629150557409998E-3</v>
          </cell>
          <cell r="H377">
            <v>6.4463612398570395E-5</v>
          </cell>
        </row>
        <row r="378">
          <cell r="A378" t="str">
            <v>T_B_u-ICEDSL-S1</v>
          </cell>
          <cell r="B378" t="str">
            <v>VAR_fout</v>
          </cell>
          <cell r="C378" t="str">
            <v>TPBSu</v>
          </cell>
          <cell r="D378">
            <v>3.6899433820573384E-5</v>
          </cell>
          <cell r="E378">
            <v>3.3577935338827837E-2</v>
          </cell>
          <cell r="F378">
            <v>6.1070082999854683E-2</v>
          </cell>
          <cell r="G378">
            <v>6.3614911463555961E-6</v>
          </cell>
          <cell r="H378">
            <v>1.3617316985950102E-7</v>
          </cell>
        </row>
        <row r="379">
          <cell r="A379" t="str">
            <v>T_B_u-ICEDSL-S1</v>
          </cell>
          <cell r="B379" t="str">
            <v>VAR_fin</v>
          </cell>
          <cell r="C379" t="str">
            <v>TDSL</v>
          </cell>
          <cell r="D379">
            <v>2.9777018817326646E-4</v>
          </cell>
          <cell r="E379">
            <v>0.26128606880072819</v>
          </cell>
          <cell r="F379">
            <v>0.46431924547915226</v>
          </cell>
          <cell r="G379">
            <v>5.133581249305587E-5</v>
          </cell>
          <cell r="H379">
            <v>8.7944900953029197E-7</v>
          </cell>
        </row>
        <row r="380">
          <cell r="A380" t="str">
            <v>T_B_u-ICEDSL-S1</v>
          </cell>
          <cell r="B380" t="str">
            <v>VAR_ncap</v>
          </cell>
          <cell r="C380" t="str">
            <v>-</v>
          </cell>
          <cell r="E380">
            <v>6.3301024874645197E-4</v>
          </cell>
          <cell r="F380">
            <v>5.1848095801508196E-4</v>
          </cell>
          <cell r="H380">
            <v>1.15020616840833E-8</v>
          </cell>
        </row>
        <row r="381">
          <cell r="A381" t="str">
            <v>T_B_u-ICEDSL-S1</v>
          </cell>
          <cell r="B381" t="str">
            <v>VAR_cap</v>
          </cell>
          <cell r="C381" t="str">
            <v>-</v>
          </cell>
          <cell r="D381">
            <v>7.0464135021097004E-7</v>
          </cell>
          <cell r="E381">
            <v>6.3384217561002437E-4</v>
          </cell>
          <cell r="F381">
            <v>1.1523116045216307E-3</v>
          </cell>
          <cell r="G381">
            <v>1.0985130757638906E-7</v>
          </cell>
          <cell r="H381">
            <v>9.6445968160072636E-9</v>
          </cell>
          <cell r="I381">
            <v>-7.4628641730569954E-10</v>
          </cell>
          <cell r="J381">
            <v>5.9349120742510007E-10</v>
          </cell>
        </row>
        <row r="382">
          <cell r="A382" t="str">
            <v>T_B_c-ICENGA-S3</v>
          </cell>
          <cell r="B382" t="str">
            <v>VAR_fout</v>
          </cell>
          <cell r="C382" t="str">
            <v>CO2_T</v>
          </cell>
          <cell r="E382">
            <v>3.4838465165627601E-3</v>
          </cell>
          <cell r="F382">
            <v>1.897436146338484E-2</v>
          </cell>
        </row>
        <row r="383">
          <cell r="A383" t="str">
            <v>T_B_c-ICENGA-S3</v>
          </cell>
          <cell r="B383" t="str">
            <v>VAR_fout</v>
          </cell>
          <cell r="C383" t="str">
            <v>TPBSc</v>
          </cell>
          <cell r="E383">
            <v>3.4852137077299683E-6</v>
          </cell>
          <cell r="F383">
            <v>1.9731770123705399E-5</v>
          </cell>
        </row>
        <row r="384">
          <cell r="A384" t="str">
            <v>T_B_c-ICENGA-S3</v>
          </cell>
          <cell r="B384" t="str">
            <v>VAR_fin</v>
          </cell>
          <cell r="C384" t="str">
            <v>TNGA</v>
          </cell>
          <cell r="E384">
            <v>6.177032830785032E-5</v>
          </cell>
          <cell r="F384">
            <v>3.364248486415747E-4</v>
          </cell>
        </row>
        <row r="385">
          <cell r="A385" t="str">
            <v>T_B_c-ICENGA-S3</v>
          </cell>
          <cell r="B385" t="str">
            <v>VAR_ncap</v>
          </cell>
          <cell r="C385" t="str">
            <v>-</v>
          </cell>
          <cell r="E385">
            <v>8.8464153011887899E-8</v>
          </cell>
          <cell r="F385">
            <v>3.2859017572221201E-7</v>
          </cell>
        </row>
        <row r="386">
          <cell r="A386" t="str">
            <v>T_B_c-ICENGA-S3</v>
          </cell>
          <cell r="B386" t="str">
            <v>VAR_cap</v>
          </cell>
          <cell r="C386" t="str">
            <v>-</v>
          </cell>
          <cell r="E386">
            <v>8.8464153011887899E-8</v>
          </cell>
          <cell r="F386">
            <v>4.1705432873410003E-7</v>
          </cell>
          <cell r="G386">
            <v>1.1414612430960962E-8</v>
          </cell>
        </row>
        <row r="387">
          <cell r="A387" t="str">
            <v>T_B_u-ICEDSL-S2</v>
          </cell>
          <cell r="B387" t="str">
            <v>VAR_fout</v>
          </cell>
          <cell r="C387" t="str">
            <v>CO2_T</v>
          </cell>
          <cell r="D387">
            <v>7.9432599671606603</v>
          </cell>
          <cell r="E387">
            <v>9.9698450968995775</v>
          </cell>
          <cell r="F387">
            <v>16.447971303557274</v>
          </cell>
          <cell r="H387">
            <v>6.14040685668717E-5</v>
          </cell>
        </row>
        <row r="388">
          <cell r="A388" t="str">
            <v>T_B_u-ICEDSL-S2</v>
          </cell>
          <cell r="B388" t="str">
            <v>VAR_fout</v>
          </cell>
          <cell r="C388" t="str">
            <v>TPBSu</v>
          </cell>
          <cell r="D388">
            <v>9.4783624232006088E-3</v>
          </cell>
          <cell r="E388">
            <v>1.1944100380635836E-2</v>
          </cell>
          <cell r="F388">
            <v>2.0348227680410384E-2</v>
          </cell>
          <cell r="H388">
            <v>8.4817037469461605E-8</v>
          </cell>
        </row>
        <row r="389">
          <cell r="A389" t="str">
            <v>T_B_u-ICEDSL-S2</v>
          </cell>
          <cell r="B389" t="str">
            <v>VAR_fin</v>
          </cell>
          <cell r="C389" t="str">
            <v>TDSL</v>
          </cell>
          <cell r="D389">
            <v>0.10836643884257385</v>
          </cell>
          <cell r="E389">
            <v>0.13601425780217732</v>
          </cell>
          <cell r="F389">
            <v>0.22439251437322377</v>
          </cell>
          <cell r="H389">
            <v>8.3770898454122453E-7</v>
          </cell>
        </row>
        <row r="390">
          <cell r="A390" t="str">
            <v>T_B_u-ICEDSL-S2</v>
          </cell>
          <cell r="B390" t="str">
            <v>VAR_ncap</v>
          </cell>
          <cell r="C390" t="str">
            <v>-</v>
          </cell>
          <cell r="E390">
            <v>9.6313997504222306E-6</v>
          </cell>
          <cell r="F390">
            <v>1.5675153872677701E-4</v>
          </cell>
        </row>
        <row r="391">
          <cell r="A391" t="str">
            <v>T_B_u-ICEDSL-S2</v>
          </cell>
          <cell r="B391" t="str">
            <v>VAR_cap</v>
          </cell>
          <cell r="C391" t="str">
            <v>-</v>
          </cell>
          <cell r="D391">
            <v>1.8459341305126692E-4</v>
          </cell>
          <cell r="E391">
            <v>2.2744482670357662E-4</v>
          </cell>
          <cell r="F391">
            <v>3.8419278195816087E-4</v>
          </cell>
          <cell r="G391">
            <v>-7.5881063440075974E-9</v>
          </cell>
          <cell r="H391">
            <v>-2.6129830420966536E-9</v>
          </cell>
          <cell r="I391">
            <v>-1.0219883685188601E-8</v>
          </cell>
        </row>
        <row r="392">
          <cell r="A392" t="str">
            <v>T_B_c-ICENGA-S4</v>
          </cell>
          <cell r="B392" t="str">
            <v>VAR_fout</v>
          </cell>
          <cell r="C392" t="str">
            <v>CO2_T</v>
          </cell>
          <cell r="E392">
            <v>1.98824551878364E-4</v>
          </cell>
          <cell r="F392">
            <v>2.664215612563566E-3</v>
          </cell>
        </row>
        <row r="393">
          <cell r="A393" t="str">
            <v>T_B_c-ICENGA-S4</v>
          </cell>
          <cell r="B393" t="str">
            <v>VAR_fout</v>
          </cell>
          <cell r="C393" t="str">
            <v>TPBSc</v>
          </cell>
          <cell r="E393">
            <v>1.3286400535943309E-7</v>
          </cell>
          <cell r="F393">
            <v>1.8443391973037789E-6</v>
          </cell>
        </row>
        <row r="394">
          <cell r="A394" t="str">
            <v>T_B_c-ICENGA-S4</v>
          </cell>
          <cell r="B394" t="str">
            <v>VAR_fin</v>
          </cell>
          <cell r="C394" t="str">
            <v>TNGA</v>
          </cell>
          <cell r="E394">
            <v>3.5252580120277298E-6</v>
          </cell>
          <cell r="F394">
            <v>4.7237865470985286E-5</v>
          </cell>
        </row>
        <row r="395">
          <cell r="A395" t="str">
            <v>T_B_c-ICENGA-S4</v>
          </cell>
          <cell r="B395" t="str">
            <v>VAR_ncap</v>
          </cell>
          <cell r="C395" t="str">
            <v>-</v>
          </cell>
          <cell r="E395">
            <v>1.6355543721529E-8</v>
          </cell>
          <cell r="F395">
            <v>3.5566133901391897E-8</v>
          </cell>
        </row>
        <row r="396">
          <cell r="A396" t="str">
            <v>T_B_c-ICENGA-S4</v>
          </cell>
          <cell r="B396" t="str">
            <v>VAR_cap</v>
          </cell>
          <cell r="C396" t="str">
            <v>-</v>
          </cell>
          <cell r="E396">
            <v>1.6355543721529E-8</v>
          </cell>
          <cell r="F396">
            <v>5.19216776229209E-8</v>
          </cell>
          <cell r="G396">
            <v>-2.3904237960895033E-9</v>
          </cell>
        </row>
        <row r="397">
          <cell r="A397" t="str">
            <v>T_B_u-ICEDSL-S3</v>
          </cell>
          <cell r="B397" t="str">
            <v>VAR_fout</v>
          </cell>
          <cell r="C397" t="str">
            <v>CO2_T</v>
          </cell>
          <cell r="D397">
            <v>45.741212121013191</v>
          </cell>
          <cell r="E397">
            <v>63.914319650071164</v>
          </cell>
          <cell r="F397">
            <v>63.984400737026483</v>
          </cell>
          <cell r="H397">
            <v>7.57735941502479E-4</v>
          </cell>
          <cell r="I397">
            <v>7.3689415053051393E-4</v>
          </cell>
          <cell r="J397">
            <v>4.4078165982270104E-4</v>
          </cell>
          <cell r="K397">
            <v>7.5207899801027597E-4</v>
          </cell>
          <cell r="L397">
            <v>3.7175718938713901E-4</v>
          </cell>
          <cell r="M397">
            <v>1.108510233603921E-4</v>
          </cell>
        </row>
        <row r="398">
          <cell r="A398" t="str">
            <v>T_B_u-ICEDSL-S3</v>
          </cell>
          <cell r="B398" t="str">
            <v>VAR_fout</v>
          </cell>
          <cell r="C398" t="str">
            <v>TPBSu</v>
          </cell>
          <cell r="D398">
            <v>3.616209620662076E-2</v>
          </cell>
          <cell r="E398">
            <v>5.0670031279511203E-2</v>
          </cell>
          <cell r="F398">
            <v>5.0728078851614275E-2</v>
          </cell>
          <cell r="H398">
            <v>7.2578285101125892E-7</v>
          </cell>
          <cell r="I398">
            <v>7.3387671985135537E-7</v>
          </cell>
          <cell r="J398">
            <v>4.6442025000354767E-7</v>
          </cell>
          <cell r="K398">
            <v>8.2320154392426488E-7</v>
          </cell>
          <cell r="L398">
            <v>4.1672147698661296E-7</v>
          </cell>
          <cell r="M398">
            <v>1.2425853083399239E-7</v>
          </cell>
        </row>
        <row r="399">
          <cell r="A399" t="str">
            <v>T_B_u-ICEDSL-S3</v>
          </cell>
          <cell r="B399" t="str">
            <v>VAR_fin</v>
          </cell>
          <cell r="C399" t="str">
            <v>TDSL</v>
          </cell>
          <cell r="D399">
            <v>0.62402745049131092</v>
          </cell>
          <cell r="E399">
            <v>0.87195524761352117</v>
          </cell>
          <cell r="F399">
            <v>0.8729113333837204</v>
          </cell>
          <cell r="H399">
            <v>1.0337461684890581E-5</v>
          </cell>
          <cell r="I399">
            <v>1.0053126200962004E-5</v>
          </cell>
          <cell r="J399">
            <v>6.0133923577448926E-6</v>
          </cell>
          <cell r="K399">
            <v>1.0260286466715903E-5</v>
          </cell>
          <cell r="L399">
            <v>5.0717215468913947E-6</v>
          </cell>
          <cell r="M399">
            <v>1.512292269582431E-6</v>
          </cell>
        </row>
        <row r="400">
          <cell r="A400" t="str">
            <v>T_B_u-ICEDSL-S3</v>
          </cell>
          <cell r="B400" t="str">
            <v>VAR_ncap</v>
          </cell>
          <cell r="C400" t="str">
            <v>-</v>
          </cell>
          <cell r="E400">
            <v>3.7807794033572698E-6</v>
          </cell>
          <cell r="F400">
            <v>6.0617017312108E-7</v>
          </cell>
          <cell r="H400">
            <v>1.43022610350583E-8</v>
          </cell>
          <cell r="I400">
            <v>1.28500089395155E-8</v>
          </cell>
          <cell r="J400">
            <v>1.28595169952976E-8</v>
          </cell>
          <cell r="K400">
            <v>1.3746870771639999E-8</v>
          </cell>
          <cell r="L400">
            <v>1.17534135167624E-8</v>
          </cell>
        </row>
        <row r="401">
          <cell r="A401" t="str">
            <v>T_B_u-ICEDSL-S3</v>
          </cell>
          <cell r="B401" t="str">
            <v>VAR_cap</v>
          </cell>
          <cell r="C401" t="str">
            <v>-</v>
          </cell>
          <cell r="D401">
            <v>8.0680426405116705E-4</v>
          </cell>
          <cell r="E401">
            <v>9.562911890745046E-4</v>
          </cell>
          <cell r="F401">
            <v>9.5690406440426909E-4</v>
          </cell>
          <cell r="G401">
            <v>-7.6016980942914501E-9</v>
          </cell>
          <cell r="H401">
            <v>1.43022610350583E-8</v>
          </cell>
          <cell r="I401">
            <v>2.7152269974573699E-8</v>
          </cell>
          <cell r="J401">
            <v>2.6231101405457199E-8</v>
          </cell>
          <cell r="K401">
            <v>2.6606387766937599E-8</v>
          </cell>
          <cell r="L401">
            <v>2.74762015145888E-8</v>
          </cell>
          <cell r="M401">
            <v>8.9229814389469808E-9</v>
          </cell>
        </row>
        <row r="402">
          <cell r="A402" t="str">
            <v>T_B_u-ICEDSL-S4</v>
          </cell>
          <cell r="B402" t="str">
            <v>VAR_fout</v>
          </cell>
          <cell r="C402" t="str">
            <v>CO2_T</v>
          </cell>
          <cell r="D402">
            <v>0.35830476414237067</v>
          </cell>
          <cell r="E402">
            <v>4.3675348144079744E-2</v>
          </cell>
          <cell r="F402">
            <v>4.5239240033194947E-2</v>
          </cell>
          <cell r="H402">
            <v>1.6440622500382599E-5</v>
          </cell>
        </row>
        <row r="403">
          <cell r="A403" t="str">
            <v>T_B_u-ICEDSL-S4</v>
          </cell>
          <cell r="B403" t="str">
            <v>VAR_fout</v>
          </cell>
          <cell r="C403" t="str">
            <v>TPBSu</v>
          </cell>
          <cell r="D403">
            <v>1.8891157433343882E-4</v>
          </cell>
          <cell r="E403">
            <v>2.3167530681581199E-5</v>
          </cell>
          <cell r="F403">
            <v>2.4201210707419073E-5</v>
          </cell>
          <cell r="H403">
            <v>1.02198300904993E-8</v>
          </cell>
        </row>
        <row r="404">
          <cell r="A404" t="str">
            <v>T_B_u-ICEDSL-S4</v>
          </cell>
          <cell r="B404" t="str">
            <v>VAR_fin</v>
          </cell>
          <cell r="C404" t="str">
            <v>TDSL</v>
          </cell>
          <cell r="D404">
            <v>4.8881959637431232E-3</v>
          </cell>
          <cell r="E404">
            <v>5.9584376731350341E-4</v>
          </cell>
          <cell r="F404">
            <v>6.1717926375436398E-4</v>
          </cell>
          <cell r="H404">
            <v>2.24292257849695E-7</v>
          </cell>
        </row>
        <row r="405">
          <cell r="A405" t="str">
            <v>T_B_u-ICEDSL-S4</v>
          </cell>
          <cell r="B405" t="str">
            <v>VAR_ncap</v>
          </cell>
          <cell r="C405" t="str">
            <v>-</v>
          </cell>
          <cell r="E405">
            <v>4.4296403181277499E-8</v>
          </cell>
          <cell r="F405">
            <v>4.2761164476403498E-8</v>
          </cell>
        </row>
        <row r="406">
          <cell r="A406" t="str">
            <v>T_B_u-ICEDSL-S4</v>
          </cell>
          <cell r="B406" t="str">
            <v>VAR_cap</v>
          </cell>
          <cell r="C406" t="str">
            <v>-</v>
          </cell>
          <cell r="D406">
            <v>4.1864863828668091E-6</v>
          </cell>
          <cell r="E406">
            <v>4.5566844781427663E-7</v>
          </cell>
          <cell r="F406">
            <v>4.3061878609322097E-7</v>
          </cell>
          <cell r="G406">
            <v>-2.2076132701500399E-8</v>
          </cell>
          <cell r="H406">
            <v>-1.73662594707948E-8</v>
          </cell>
        </row>
        <row r="407">
          <cell r="A407" t="str">
            <v>D-TBDS1intl</v>
          </cell>
          <cell r="B407" t="str">
            <v>VAR_fout</v>
          </cell>
          <cell r="C407" t="str">
            <v>TKERintl_SAF</v>
          </cell>
          <cell r="G407">
            <v>5.4446744464919101</v>
          </cell>
          <cell r="H407">
            <v>5.7422452380583602</v>
          </cell>
          <cell r="I407">
            <v>5.9416269368779702</v>
          </cell>
          <cell r="J407">
            <v>6.0831880970467402</v>
          </cell>
          <cell r="K407">
            <v>6.2037462684377296</v>
          </cell>
          <cell r="L407">
            <v>6.2037467115572502</v>
          </cell>
          <cell r="M407">
            <v>6.20374777255629</v>
          </cell>
          <cell r="N407">
            <v>6.2037495120673896</v>
          </cell>
          <cell r="O407">
            <v>6.3102655109419299</v>
          </cell>
        </row>
        <row r="408">
          <cell r="A408" t="str">
            <v>D-TBDS1intl</v>
          </cell>
          <cell r="B408" t="str">
            <v>VAR_fin</v>
          </cell>
          <cell r="C408" t="str">
            <v>BDS1</v>
          </cell>
          <cell r="G408">
            <v>5.4446744464919101</v>
          </cell>
          <cell r="H408">
            <v>5.7422452380583602</v>
          </cell>
          <cell r="I408">
            <v>5.9416269368779702</v>
          </cell>
          <cell r="J408">
            <v>6.0831880970467402</v>
          </cell>
          <cell r="K408">
            <v>6.2037462684377296</v>
          </cell>
          <cell r="L408">
            <v>6.2037467115572502</v>
          </cell>
          <cell r="M408">
            <v>6.20374777255629</v>
          </cell>
          <cell r="N408">
            <v>6.2037495120673896</v>
          </cell>
          <cell r="O408">
            <v>6.3102655109419299</v>
          </cell>
        </row>
        <row r="409">
          <cell r="A409" t="str">
            <v>T_B_c-ICENGAEXT</v>
          </cell>
          <cell r="B409" t="str">
            <v>VAR_fout</v>
          </cell>
          <cell r="C409" t="str">
            <v>CO2_T</v>
          </cell>
          <cell r="D409">
            <v>7.6985960150659201E-3</v>
          </cell>
          <cell r="E409">
            <v>7.7269270999137602E-3</v>
          </cell>
          <cell r="F409">
            <v>7.6651984096323201E-3</v>
          </cell>
        </row>
        <row r="410">
          <cell r="A410" t="str">
            <v>T_B_c-ICENGAEXT</v>
          </cell>
          <cell r="B410" t="str">
            <v>VAR_fout</v>
          </cell>
          <cell r="C410" t="str">
            <v>TPBSc</v>
          </cell>
          <cell r="D410">
            <v>1.3582083665742203E-3</v>
          </cell>
          <cell r="E410">
            <v>1.0928392479297826E-3</v>
          </cell>
          <cell r="F410">
            <v>6.8179760175221386E-4</v>
          </cell>
        </row>
        <row r="411">
          <cell r="A411" t="str">
            <v>T_B_c-ICENGAEXT</v>
          </cell>
          <cell r="B411" t="str">
            <v>VAR_fin</v>
          </cell>
          <cell r="C411" t="str">
            <v>TNGA</v>
          </cell>
          <cell r="D411">
            <v>1.3649992934514058E-4</v>
          </cell>
          <cell r="E411">
            <v>1.3700225354457013E-4</v>
          </cell>
          <cell r="F411">
            <v>1.3590777322043128E-4</v>
          </cell>
        </row>
        <row r="412">
          <cell r="A412" t="str">
            <v>T_B_c-ICENGAEXT</v>
          </cell>
          <cell r="B412" t="str">
            <v>VAR_cap</v>
          </cell>
          <cell r="C412" t="str">
            <v>-</v>
          </cell>
          <cell r="D412">
            <v>2.9720726653768312E-5</v>
          </cell>
          <cell r="E412">
            <v>2.3778234086242301E-5</v>
          </cell>
          <cell r="F412">
            <v>1.4861396303901497E-5</v>
          </cell>
        </row>
        <row r="413">
          <cell r="A413" t="str">
            <v>T_B_u-ICEDSLEXT</v>
          </cell>
          <cell r="B413" t="str">
            <v>VAR_fout</v>
          </cell>
          <cell r="C413" t="str">
            <v>CO2_T</v>
          </cell>
          <cell r="D413">
            <v>1.2707706489855399</v>
          </cell>
          <cell r="E413">
            <v>1.26937494296923</v>
          </cell>
          <cell r="F413">
            <v>1.2642311883125801</v>
          </cell>
        </row>
        <row r="414">
          <cell r="A414" t="str">
            <v>T_B_u-ICEDSLEXT</v>
          </cell>
          <cell r="B414" t="str">
            <v>VAR_fout</v>
          </cell>
          <cell r="C414" t="str">
            <v>TPBSu</v>
          </cell>
          <cell r="D414">
            <v>0.24216902397719584</v>
          </cell>
          <cell r="E414">
            <v>0.19377617287474261</v>
          </cell>
          <cell r="F414">
            <v>0.12109317328779091</v>
          </cell>
        </row>
        <row r="415">
          <cell r="A415" t="str">
            <v>T_B_u-ICEDSLEXT</v>
          </cell>
          <cell r="B415" t="str">
            <v>VAR_fin</v>
          </cell>
          <cell r="C415" t="str">
            <v>TDSL</v>
          </cell>
          <cell r="D415">
            <v>1.7336570927497102E-2</v>
          </cell>
          <cell r="E415">
            <v>1.7317529917724835E-2</v>
          </cell>
          <cell r="F415">
            <v>1.7247355911495038E-2</v>
          </cell>
        </row>
        <row r="416">
          <cell r="A416" t="str">
            <v>T_B_u-ICEDSLEXT</v>
          </cell>
          <cell r="B416" t="str">
            <v>VAR_cap</v>
          </cell>
          <cell r="C416" t="str">
            <v>-</v>
          </cell>
          <cell r="D416">
            <v>4.5678280814898812E-3</v>
          </cell>
          <cell r="E416">
            <v>3.6542689740420198E-3</v>
          </cell>
          <cell r="F416">
            <v>2.2836468487158284E-3</v>
          </cell>
        </row>
        <row r="417">
          <cell r="A417" t="str">
            <v>D-T-ELC-LGV</v>
          </cell>
          <cell r="B417" t="str">
            <v>VAR_fout</v>
          </cell>
          <cell r="C417" t="str">
            <v>T-ELC-LGV_BatSTGin</v>
          </cell>
          <cell r="D417">
            <v>3.5113715312479206E-2</v>
          </cell>
          <cell r="E417">
            <v>6.4478209475450438E-2</v>
          </cell>
          <cell r="F417">
            <v>0.29660882928856636</v>
          </cell>
          <cell r="G417">
            <v>1.2218826916182437</v>
          </cell>
          <cell r="H417">
            <v>2.8987258867790708</v>
          </cell>
          <cell r="I417">
            <v>5.105552983711461</v>
          </cell>
          <cell r="J417">
            <v>5.2725945305876563</v>
          </cell>
          <cell r="K417">
            <v>5.4728206136088602</v>
          </cell>
          <cell r="L417">
            <v>5.827976579140195</v>
          </cell>
          <cell r="M417">
            <v>6.3575090271264498</v>
          </cell>
          <cell r="N417">
            <v>6.9428557335618786</v>
          </cell>
          <cell r="O417">
            <v>7.5587659172135577</v>
          </cell>
        </row>
        <row r="418">
          <cell r="A418" t="str">
            <v>D-T-ELC-LGV</v>
          </cell>
          <cell r="B418" t="str">
            <v>VAR_fin</v>
          </cell>
          <cell r="C418" t="str">
            <v>TELC</v>
          </cell>
          <cell r="D418">
            <v>3.5113715312479206E-2</v>
          </cell>
          <cell r="E418">
            <v>6.4478209475450438E-2</v>
          </cell>
          <cell r="F418">
            <v>0.29660882928856636</v>
          </cell>
          <cell r="G418">
            <v>1.2218826916182437</v>
          </cell>
          <cell r="H418">
            <v>2.8987258867790708</v>
          </cell>
          <cell r="I418">
            <v>5.105552983711461</v>
          </cell>
          <cell r="J418">
            <v>5.2725945305876563</v>
          </cell>
          <cell r="K418">
            <v>5.4728206136088602</v>
          </cell>
          <cell r="L418">
            <v>5.827976579140195</v>
          </cell>
          <cell r="M418">
            <v>6.3575090271264498</v>
          </cell>
          <cell r="N418">
            <v>6.9428557335618786</v>
          </cell>
          <cell r="O418">
            <v>7.5587659172135577</v>
          </cell>
        </row>
        <row r="419">
          <cell r="A419" t="str">
            <v>D-T-ELC-LGV</v>
          </cell>
          <cell r="B419" t="str">
            <v>VAR_ncap</v>
          </cell>
          <cell r="C419" t="str">
            <v>-</v>
          </cell>
          <cell r="D419">
            <v>3.7188002455084399E-3</v>
          </cell>
          <cell r="E419">
            <v>3.10162066766667E-3</v>
          </cell>
          <cell r="F419">
            <v>2.4535960253874001E-2</v>
          </cell>
          <cell r="G419">
            <v>9.9205598164820899E-2</v>
          </cell>
          <cell r="H419">
            <v>0.194618517565572</v>
          </cell>
          <cell r="I419">
            <v>0.32420298839653</v>
          </cell>
          <cell r="J419">
            <v>0.132196385393203</v>
          </cell>
          <cell r="K419">
            <v>0.335532480659403</v>
          </cell>
          <cell r="L419">
            <v>0.22101879631785701</v>
          </cell>
          <cell r="M419">
            <v>0.27906053648052098</v>
          </cell>
          <cell r="N419">
            <v>0.415648671962351</v>
          </cell>
          <cell r="O419">
            <v>0.19498411616803701</v>
          </cell>
        </row>
        <row r="420">
          <cell r="A420" t="str">
            <v>D-T-ELC-LGV</v>
          </cell>
          <cell r="B420" t="str">
            <v>VAR_cap</v>
          </cell>
          <cell r="C420" t="str">
            <v>-</v>
          </cell>
          <cell r="D420">
            <v>3.7188002455084399E-3</v>
          </cell>
          <cell r="E420">
            <v>6.82042091317511E-3</v>
          </cell>
          <cell r="F420">
            <v>3.1356381167049099E-2</v>
          </cell>
          <cell r="G420">
            <v>0.12915326260251001</v>
          </cell>
          <cell r="H420">
            <v>0.30639496281508199</v>
          </cell>
          <cell r="I420">
            <v>0.53965437779588199</v>
          </cell>
          <cell r="J420">
            <v>0.55731121518332105</v>
          </cell>
          <cell r="K420">
            <v>0.57847571125576203</v>
          </cell>
          <cell r="L420">
            <v>0.616014620175376</v>
          </cell>
          <cell r="M420">
            <v>0.67198731857406802</v>
          </cell>
          <cell r="N420">
            <v>0.73385648272353798</v>
          </cell>
          <cell r="O420">
            <v>0.798960372895274</v>
          </cell>
        </row>
        <row r="421">
          <cell r="A421" t="str">
            <v>T_B_c-FCLH2O-S1</v>
          </cell>
          <cell r="B421" t="str">
            <v>VAR_fout</v>
          </cell>
          <cell r="C421" t="str">
            <v>TPBSc</v>
          </cell>
          <cell r="G421">
            <v>4.1398348371710803E-8</v>
          </cell>
        </row>
        <row r="422">
          <cell r="A422" t="str">
            <v>T_B_c-FCLH2O-S1</v>
          </cell>
          <cell r="B422" t="str">
            <v>VAR_fin</v>
          </cell>
          <cell r="C422" t="str">
            <v>TH2O</v>
          </cell>
          <cell r="G422">
            <v>1.766127867965674E-7</v>
          </cell>
        </row>
        <row r="423">
          <cell r="A423" t="str">
            <v>T_B_c-FCLH2O-S1</v>
          </cell>
          <cell r="B423" t="str">
            <v>VAR_ncap</v>
          </cell>
          <cell r="C423" t="str">
            <v>-</v>
          </cell>
          <cell r="G423">
            <v>1.18922776382648E-8</v>
          </cell>
        </row>
        <row r="424">
          <cell r="A424" t="str">
            <v>T_B_c-FCLH2O-S1</v>
          </cell>
          <cell r="B424" t="str">
            <v>VAR_cap</v>
          </cell>
          <cell r="C424" t="str">
            <v>-</v>
          </cell>
          <cell r="G424">
            <v>1.18922776382648E-8</v>
          </cell>
          <cell r="H424">
            <v>1.18922776382648E-8</v>
          </cell>
          <cell r="I424">
            <v>2.4973418882882899E-9</v>
          </cell>
        </row>
        <row r="425">
          <cell r="A425" t="str">
            <v>T_B_c-FCLH2O-S2</v>
          </cell>
          <cell r="B425" t="str">
            <v>VAR_fout</v>
          </cell>
          <cell r="C425" t="str">
            <v>TPBSc</v>
          </cell>
          <cell r="G425">
            <v>8.3935719605806214E-8</v>
          </cell>
        </row>
        <row r="426">
          <cell r="A426" t="str">
            <v>T_B_c-FCLH2O-S2</v>
          </cell>
          <cell r="B426" t="str">
            <v>VAR_fin</v>
          </cell>
          <cell r="C426" t="str">
            <v>TH2O</v>
          </cell>
          <cell r="G426">
            <v>4.9636290868699745E-7</v>
          </cell>
        </row>
        <row r="427">
          <cell r="A427" t="str">
            <v>T_B_c-FCLH2O-S2</v>
          </cell>
          <cell r="B427" t="str">
            <v>VAR_ncap</v>
          </cell>
          <cell r="C427" t="str">
            <v>-</v>
          </cell>
          <cell r="G427">
            <v>1.2596172121371301E-8</v>
          </cell>
        </row>
        <row r="428">
          <cell r="A428" t="str">
            <v>T_B_c-FCLH2O-S2</v>
          </cell>
          <cell r="B428" t="str">
            <v>VAR_cap</v>
          </cell>
          <cell r="C428" t="str">
            <v>-</v>
          </cell>
          <cell r="G428">
            <v>1.2596172121371301E-8</v>
          </cell>
          <cell r="H428">
            <v>1.2596172121371301E-8</v>
          </cell>
          <cell r="I428">
            <v>2.6451575743214299E-9</v>
          </cell>
        </row>
        <row r="429">
          <cell r="A429" t="str">
            <v>T_C-HYBGSLEXT</v>
          </cell>
          <cell r="B429" t="str">
            <v>VAR_fout</v>
          </cell>
          <cell r="C429" t="str">
            <v>CO2_T</v>
          </cell>
          <cell r="D429">
            <v>92.551724551255504</v>
          </cell>
          <cell r="E429">
            <v>91.7245719184411</v>
          </cell>
          <cell r="F429">
            <v>68.277645085053805</v>
          </cell>
          <cell r="G429">
            <v>32.395466868405997</v>
          </cell>
        </row>
        <row r="430">
          <cell r="A430" t="str">
            <v>T_C-HYBGSLEXT</v>
          </cell>
          <cell r="B430" t="str">
            <v>VAR_fout</v>
          </cell>
          <cell r="C430" t="str">
            <v>TPCAR</v>
          </cell>
          <cell r="D430">
            <v>0.61926302080366336</v>
          </cell>
          <cell r="E430">
            <v>0.6276946224808998</v>
          </cell>
          <cell r="F430">
            <v>0.48283536007429551</v>
          </cell>
          <cell r="G430">
            <v>0.24142070053052814</v>
          </cell>
        </row>
        <row r="431">
          <cell r="A431" t="str">
            <v>T_C-HYBGSLEXT</v>
          </cell>
          <cell r="B431" t="str">
            <v>VAR_fin</v>
          </cell>
          <cell r="C431" t="str">
            <v>TGSL</v>
          </cell>
          <cell r="D431">
            <v>1.2540884085535984</v>
          </cell>
          <cell r="E431">
            <v>1.2428803782986582</v>
          </cell>
          <cell r="F431">
            <v>0.92517134261590417</v>
          </cell>
          <cell r="G431">
            <v>0.43896296569655818</v>
          </cell>
        </row>
        <row r="432">
          <cell r="A432" t="str">
            <v>T_C-HYBGSLEXT</v>
          </cell>
          <cell r="B432" t="str">
            <v>VAR_cap</v>
          </cell>
          <cell r="C432" t="str">
            <v>-</v>
          </cell>
          <cell r="D432">
            <v>6.5790232668484952E-2</v>
          </cell>
          <cell r="E432">
            <v>5.706305126783142E-2</v>
          </cell>
          <cell r="F432">
            <v>4.3894613787404495E-2</v>
          </cell>
          <cell r="G432">
            <v>2.1947322707825938E-2</v>
          </cell>
        </row>
        <row r="433">
          <cell r="A433" t="str">
            <v>T_B_c-FCLH2O-S4</v>
          </cell>
          <cell r="B433" t="str">
            <v>VAR_cap</v>
          </cell>
          <cell r="C433" t="str">
            <v>-</v>
          </cell>
          <cell r="H433">
            <v>-4.1820665645757301E-9</v>
          </cell>
        </row>
        <row r="434">
          <cell r="A434" t="str">
            <v>TPAVDKEREXT</v>
          </cell>
          <cell r="B434" t="str">
            <v>VAR_fout</v>
          </cell>
          <cell r="C434" t="str">
            <v>CO2_T</v>
          </cell>
          <cell r="D434">
            <v>79.576349423418094</v>
          </cell>
          <cell r="E434">
            <v>100.796237247683</v>
          </cell>
          <cell r="F434">
            <v>132.626068984081</v>
          </cell>
          <cell r="G434">
            <v>185.675788544743</v>
          </cell>
          <cell r="H434">
            <v>170.02894982493601</v>
          </cell>
          <cell r="I434">
            <v>154.38211110512901</v>
          </cell>
          <cell r="J434">
            <v>138.735272385321</v>
          </cell>
          <cell r="K434">
            <v>123.088433665514</v>
          </cell>
          <cell r="L434">
            <v>109.90751284479499</v>
          </cell>
          <cell r="M434">
            <v>98.138070491291401</v>
          </cell>
          <cell r="N434">
            <v>87.628958480337403</v>
          </cell>
          <cell r="O434">
            <v>78.245214379164594</v>
          </cell>
        </row>
        <row r="435">
          <cell r="A435" t="str">
            <v>TPAVDKEREXT</v>
          </cell>
          <cell r="B435" t="str">
            <v>VAR_fout</v>
          </cell>
          <cell r="C435" t="str">
            <v>TPAVD</v>
          </cell>
          <cell r="D435">
            <v>1.0930817228491501</v>
          </cell>
          <cell r="E435">
            <v>1.3845636984571901</v>
          </cell>
          <cell r="F435">
            <v>1.82178666186924</v>
          </cell>
          <cell r="G435">
            <v>2.5504916008893299</v>
          </cell>
          <cell r="H435">
            <v>2.33556249759528</v>
          </cell>
          <cell r="I435">
            <v>2.1206333943012199</v>
          </cell>
          <cell r="J435">
            <v>1.90570429100716</v>
          </cell>
          <cell r="K435">
            <v>1.6907751877131001</v>
          </cell>
          <cell r="L435">
            <v>1.5097185830329001</v>
          </cell>
          <cell r="M435">
            <v>1.34805041883642</v>
          </cell>
          <cell r="N435">
            <v>1.2036944846200199</v>
          </cell>
          <cell r="O435">
            <v>1.0747969008127001</v>
          </cell>
        </row>
        <row r="436">
          <cell r="A436" t="str">
            <v>TPAVDKEREXT</v>
          </cell>
          <cell r="B436" t="str">
            <v>VAR_fin</v>
          </cell>
          <cell r="C436" t="str">
            <v>TKER</v>
          </cell>
          <cell r="D436">
            <v>1.0930817228491501</v>
          </cell>
          <cell r="E436">
            <v>1.3845636984571901</v>
          </cell>
          <cell r="F436">
            <v>1.82178666186924</v>
          </cell>
          <cell r="G436">
            <v>2.5504916008893299</v>
          </cell>
          <cell r="H436">
            <v>2.33556249759528</v>
          </cell>
          <cell r="I436">
            <v>2.1206333943012199</v>
          </cell>
          <cell r="J436">
            <v>1.90570429100716</v>
          </cell>
          <cell r="K436">
            <v>1.6907751877131001</v>
          </cell>
          <cell r="L436">
            <v>1.5097185830329001</v>
          </cell>
          <cell r="M436">
            <v>1.34805041883642</v>
          </cell>
          <cell r="N436">
            <v>1.2036944846200199</v>
          </cell>
          <cell r="O436">
            <v>1.0747969008127001</v>
          </cell>
        </row>
        <row r="437">
          <cell r="A437" t="str">
            <v>TPAVDKEREXT</v>
          </cell>
          <cell r="B437" t="str">
            <v>VAR_ncap</v>
          </cell>
          <cell r="C437" t="str">
            <v>-</v>
          </cell>
          <cell r="D437">
            <v>0.37328866120538701</v>
          </cell>
          <cell r="E437">
            <v>0.18185428761410699</v>
          </cell>
          <cell r="F437">
            <v>0.216358159883242</v>
          </cell>
          <cell r="G437">
            <v>0.78460158044063</v>
          </cell>
          <cell r="H437">
            <v>0.44271061382869797</v>
          </cell>
          <cell r="I437">
            <v>0.60143298349920404</v>
          </cell>
          <cell r="J437">
            <v>0.49729628967254302</v>
          </cell>
          <cell r="K437">
            <v>0.340696552825763</v>
          </cell>
          <cell r="L437">
            <v>0.49480447549352202</v>
          </cell>
          <cell r="M437">
            <v>0.35269845031215202</v>
          </cell>
          <cell r="N437">
            <v>0.19875906537979601</v>
          </cell>
          <cell r="O437">
            <v>0.21969258850821599</v>
          </cell>
        </row>
        <row r="438">
          <cell r="A438" t="str">
            <v>TPAVDKEREXT</v>
          </cell>
          <cell r="B438" t="str">
            <v>VAR_cap</v>
          </cell>
          <cell r="C438" t="str">
            <v>-</v>
          </cell>
          <cell r="D438">
            <v>1.466370384054537</v>
          </cell>
          <cell r="E438">
            <v>1.6482246716686442</v>
          </cell>
          <cell r="F438">
            <v>1.8439026999000994</v>
          </cell>
          <cell r="G438">
            <v>2.562574994468179</v>
          </cell>
          <cell r="H438">
            <v>2.3555718022716592</v>
          </cell>
          <cell r="I438">
            <v>2.1377796050872346</v>
          </cell>
          <cell r="J438">
            <v>1.9193964880339052</v>
          </cell>
          <cell r="K438">
            <v>1.7047885542110019</v>
          </cell>
          <cell r="L438">
            <v>1.528098576741022</v>
          </cell>
          <cell r="M438">
            <v>1.365477115391893</v>
          </cell>
          <cell r="N438">
            <v>1.2174948547198889</v>
          </cell>
          <cell r="O438">
            <v>1.0882652653411991</v>
          </cell>
        </row>
        <row r="439">
          <cell r="A439" t="str">
            <v>T_C-ICE-GSL-S1</v>
          </cell>
          <cell r="B439" t="str">
            <v>VAR_fout</v>
          </cell>
          <cell r="C439" t="str">
            <v>CO2_T</v>
          </cell>
          <cell r="D439">
            <v>36.684844370294421</v>
          </cell>
          <cell r="E439">
            <v>40.665444240912969</v>
          </cell>
          <cell r="F439">
            <v>28.362441585724813</v>
          </cell>
          <cell r="G439">
            <v>21.621300630556689</v>
          </cell>
          <cell r="H439">
            <v>1.3657034287210947</v>
          </cell>
          <cell r="I439">
            <v>0.25053131718394517</v>
          </cell>
          <cell r="J439">
            <v>0.1589483667595474</v>
          </cell>
          <cell r="K439">
            <v>0.1034826264011488</v>
          </cell>
          <cell r="L439">
            <v>5.6695939529011537E-2</v>
          </cell>
          <cell r="M439">
            <v>5.5032628109636203E-2</v>
          </cell>
          <cell r="N439">
            <v>6.1636688262287201E-2</v>
          </cell>
          <cell r="O439">
            <v>7.8190722290477604E-2</v>
          </cell>
        </row>
        <row r="440">
          <cell r="A440" t="str">
            <v>T_C-ICE-GSL-S1</v>
          </cell>
          <cell r="B440" t="str">
            <v>VAR_fout</v>
          </cell>
          <cell r="C440" t="str">
            <v>TPCAR</v>
          </cell>
          <cell r="D440">
            <v>0.33921924855097685</v>
          </cell>
          <cell r="E440">
            <v>0.37252713365455975</v>
          </cell>
          <cell r="F440">
            <v>0.26001297211091406</v>
          </cell>
          <cell r="G440">
            <v>0.20022016568519926</v>
          </cell>
          <cell r="H440">
            <v>1.1295835383040449E-2</v>
          </cell>
          <cell r="I440">
            <v>2.1470813965975993E-3</v>
          </cell>
          <cell r="J440">
            <v>1.4419950036710946E-3</v>
          </cell>
          <cell r="K440">
            <v>1.0011502861080098E-3</v>
          </cell>
          <cell r="L440">
            <v>5.9745238395291682E-4</v>
          </cell>
          <cell r="M440">
            <v>6.4315613865311967E-4</v>
          </cell>
          <cell r="N440">
            <v>7.5086562666143756E-4</v>
          </cell>
          <cell r="O440">
            <v>9.6929297600097976E-4</v>
          </cell>
        </row>
        <row r="441">
          <cell r="A441" t="str">
            <v>T_C-ICE-GSL-S1</v>
          </cell>
          <cell r="B441" t="str">
            <v>VAR_fin</v>
          </cell>
          <cell r="C441" t="str">
            <v>TGSL</v>
          </cell>
          <cell r="D441">
            <v>0.4970846120636081</v>
          </cell>
          <cell r="E441">
            <v>0.55102227968716777</v>
          </cell>
          <cell r="F441">
            <v>0.38431492663583838</v>
          </cell>
          <cell r="G441">
            <v>0.29297155325957636</v>
          </cell>
          <cell r="H441">
            <v>1.8505466513836007E-2</v>
          </cell>
          <cell r="I441">
            <v>3.3947332951754106E-3</v>
          </cell>
          <cell r="J441">
            <v>2.1537719073109396E-3</v>
          </cell>
          <cell r="K441">
            <v>1.4022036097716668E-3</v>
          </cell>
          <cell r="L441">
            <v>7.6823766299473622E-4</v>
          </cell>
          <cell r="M441">
            <v>7.4569956788124957E-4</v>
          </cell>
          <cell r="N441">
            <v>8.3518547780876966E-4</v>
          </cell>
          <cell r="O441">
            <v>1.0594948819847895E-3</v>
          </cell>
        </row>
        <row r="442">
          <cell r="A442" t="str">
            <v>T_C-ICE-GSL-S1</v>
          </cell>
          <cell r="B442" t="str">
            <v>VAR_ncap</v>
          </cell>
          <cell r="C442" t="str">
            <v>-</v>
          </cell>
          <cell r="E442">
            <v>4.7656717221284498E-5</v>
          </cell>
          <cell r="F442">
            <v>1.48396225578016E-4</v>
          </cell>
          <cell r="G442">
            <v>1.66709293940303E-4</v>
          </cell>
          <cell r="H442">
            <v>1.09056100012656E-4</v>
          </cell>
          <cell r="I442">
            <v>1.34247642307928E-4</v>
          </cell>
          <cell r="J442">
            <v>3.6625289868798597E-5</v>
          </cell>
          <cell r="K442">
            <v>3.4872252193929301E-5</v>
          </cell>
          <cell r="L442">
            <v>2.55854473210183E-5</v>
          </cell>
          <cell r="M442">
            <v>4.18140053934245E-5</v>
          </cell>
          <cell r="N442">
            <v>4.3921074681592902E-5</v>
          </cell>
          <cell r="O442">
            <v>5.2999870837770898E-5</v>
          </cell>
        </row>
        <row r="443">
          <cell r="A443" t="str">
            <v>T_C-ICE-GSL-S1</v>
          </cell>
          <cell r="B443" t="str">
            <v>VAR_cap</v>
          </cell>
          <cell r="C443" t="str">
            <v>-</v>
          </cell>
          <cell r="D443">
            <v>3.6542806191600143E-2</v>
          </cell>
          <cell r="E443">
            <v>3.9803958883696589E-2</v>
          </cell>
          <cell r="F443">
            <v>3.9483356986010222E-2</v>
          </cell>
          <cell r="G443">
            <v>3.0408936954227337E-2</v>
          </cell>
          <cell r="H443">
            <v>1.7013490280785731E-3</v>
          </cell>
          <cell r="I443">
            <v>3.1534153985063161E-4</v>
          </cell>
          <cell r="J443">
            <v>2.1175882763164151E-4</v>
          </cell>
          <cell r="K443">
            <v>1.4406300116582844E-4</v>
          </cell>
          <cell r="L443">
            <v>8.4537160885762267E-5</v>
          </cell>
          <cell r="M443">
            <v>8.8877929572504891E-5</v>
          </cell>
          <cell r="N443">
            <v>1.0600426288855428E-4</v>
          </cell>
          <cell r="O443">
            <v>1.3840027685266742E-4</v>
          </cell>
        </row>
        <row r="444">
          <cell r="A444" t="str">
            <v>V2G</v>
          </cell>
          <cell r="B444" t="str">
            <v>VAR_fout</v>
          </cell>
          <cell r="C444" t="str">
            <v>ELC35</v>
          </cell>
          <cell r="G444">
            <v>1.0465521605247181</v>
          </cell>
          <cell r="H444">
            <v>0.88135877065257884</v>
          </cell>
          <cell r="I444">
            <v>0.89715988165823246</v>
          </cell>
          <cell r="J444">
            <v>0.41804970353470799</v>
          </cell>
          <cell r="K444">
            <v>1.0732420738141775</v>
          </cell>
          <cell r="L444">
            <v>2.3444741416410877</v>
          </cell>
          <cell r="M444">
            <v>3.0196156331733803</v>
          </cell>
          <cell r="N444">
            <v>2.9192920249259182</v>
          </cell>
          <cell r="O444">
            <v>3.1833450925286164</v>
          </cell>
        </row>
        <row r="445">
          <cell r="A445" t="str">
            <v>V2G</v>
          </cell>
          <cell r="B445" t="str">
            <v>VAR_fin</v>
          </cell>
          <cell r="C445" t="str">
            <v>T-ELC-Bus_c_BatSTGout_S1</v>
          </cell>
          <cell r="G445">
            <v>2.6931810434680063E-3</v>
          </cell>
          <cell r="H445">
            <v>8.0849323948247644E-3</v>
          </cell>
          <cell r="I445">
            <v>4.2964931586715674E-3</v>
          </cell>
          <cell r="J445">
            <v>5.466809318776784E-3</v>
          </cell>
          <cell r="K445">
            <v>5.0539307685476915E-3</v>
          </cell>
          <cell r="L445">
            <v>3.8636325390364787E-3</v>
          </cell>
          <cell r="M445">
            <v>5.0363162973570078E-3</v>
          </cell>
          <cell r="N445">
            <v>4.496323350437135E-3</v>
          </cell>
          <cell r="O445">
            <v>7.305089654772591E-3</v>
          </cell>
        </row>
        <row r="446">
          <cell r="A446" t="str">
            <v>V2G</v>
          </cell>
          <cell r="B446" t="str">
            <v>VAR_fin</v>
          </cell>
          <cell r="C446" t="str">
            <v>T-ELC-Bus_c_BatSTGout_S2</v>
          </cell>
          <cell r="G446">
            <v>2.3490034491147368E-3</v>
          </cell>
          <cell r="H446">
            <v>3.8325465812245243E-3</v>
          </cell>
          <cell r="I446">
            <v>3.3170029550273548E-3</v>
          </cell>
          <cell r="J446">
            <v>3.9582862519830187E-3</v>
          </cell>
          <cell r="K446">
            <v>4.8575907437416188E-3</v>
          </cell>
          <cell r="L446">
            <v>3.637378729345434E-3</v>
          </cell>
          <cell r="M446">
            <v>4.7444678210853894E-3</v>
          </cell>
          <cell r="N446">
            <v>4.1546331166211672E-3</v>
          </cell>
          <cell r="O446">
            <v>6.0961603179971778E-3</v>
          </cell>
        </row>
        <row r="447">
          <cell r="A447" t="str">
            <v>V2G</v>
          </cell>
          <cell r="B447" t="str">
            <v>VAR_fin</v>
          </cell>
          <cell r="C447" t="str">
            <v>T-ELC-Bus_c_BatSTGout_S3</v>
          </cell>
          <cell r="G447">
            <v>4.7243015585667146E-4</v>
          </cell>
          <cell r="H447">
            <v>3.7468808323048075E-4</v>
          </cell>
          <cell r="I447">
            <v>3.7694786141836208E-4</v>
          </cell>
          <cell r="J447">
            <v>8.3040332055629132E-4</v>
          </cell>
          <cell r="K447">
            <v>1.2804139602097782E-3</v>
          </cell>
          <cell r="L447">
            <v>1.2558828395953911E-3</v>
          </cell>
          <cell r="M447">
            <v>1.5720399293273439E-3</v>
          </cell>
          <cell r="N447">
            <v>1.8219145541622901E-3</v>
          </cell>
          <cell r="O447">
            <v>3.4902461327502034E-3</v>
          </cell>
        </row>
        <row r="448">
          <cell r="A448" t="str">
            <v>V2G</v>
          </cell>
          <cell r="B448" t="str">
            <v>VAR_fin</v>
          </cell>
          <cell r="C448" t="str">
            <v>T-ELC-Bus_c_BatSTGout_S4</v>
          </cell>
          <cell r="G448">
            <v>4.3327166636936007E-4</v>
          </cell>
          <cell r="H448">
            <v>3.7692380328668363E-4</v>
          </cell>
          <cell r="I448">
            <v>5.9211968701699765E-4</v>
          </cell>
          <cell r="J448">
            <v>6.4497614459052891E-4</v>
          </cell>
          <cell r="K448">
            <v>1.0945559524692685E-3</v>
          </cell>
          <cell r="L448">
            <v>1.0738788150762854E-3</v>
          </cell>
          <cell r="M448">
            <v>1.1182342221415134E-3</v>
          </cell>
          <cell r="N448">
            <v>1.4280131796414132E-3</v>
          </cell>
          <cell r="O448">
            <v>1.9873687197467533E-3</v>
          </cell>
        </row>
        <row r="449">
          <cell r="A449" t="str">
            <v>V2G</v>
          </cell>
          <cell r="B449" t="str">
            <v>VAR_fin</v>
          </cell>
          <cell r="C449" t="str">
            <v>T-ELC-car-BatSTGOut_S1</v>
          </cell>
          <cell r="G449">
            <v>4.6159664517811394E-2</v>
          </cell>
          <cell r="H449">
            <v>4.3435225323198094E-2</v>
          </cell>
          <cell r="I449">
            <v>0.20441038759317209</v>
          </cell>
          <cell r="J449">
            <v>0.14964236714747328</v>
          </cell>
          <cell r="K449">
            <v>0.28488017281106731</v>
          </cell>
          <cell r="L449">
            <v>0.65887962909489994</v>
          </cell>
          <cell r="M449">
            <v>0.83456771155420229</v>
          </cell>
          <cell r="N449">
            <v>0.55388798485279223</v>
          </cell>
          <cell r="O449">
            <v>0.6758556770467985</v>
          </cell>
        </row>
        <row r="450">
          <cell r="A450" t="str">
            <v>V2G</v>
          </cell>
          <cell r="B450" t="str">
            <v>VAR_fin</v>
          </cell>
          <cell r="C450" t="str">
            <v>T-ELC-car-BatSTGOut_S2</v>
          </cell>
          <cell r="G450">
            <v>0.21615937107164862</v>
          </cell>
          <cell r="H450">
            <v>0.12654646668134267</v>
          </cell>
          <cell r="I450">
            <v>8.1987839718372257E-2</v>
          </cell>
          <cell r="J450">
            <v>5.7811287866835114E-2</v>
          </cell>
          <cell r="K450">
            <v>7.9739081911452819E-2</v>
          </cell>
          <cell r="L450">
            <v>0.22430854349203563</v>
          </cell>
          <cell r="M450">
            <v>0.34440026368674725</v>
          </cell>
          <cell r="N450">
            <v>0.23635161434821028</v>
          </cell>
          <cell r="O450">
            <v>0.23262093103823364</v>
          </cell>
        </row>
        <row r="451">
          <cell r="A451" t="str">
            <v>V2G</v>
          </cell>
          <cell r="B451" t="str">
            <v>VAR_fin</v>
          </cell>
          <cell r="C451" t="str">
            <v>T-ELC-car-BatSTGOut_S3</v>
          </cell>
          <cell r="G451">
            <v>0.28388243050132306</v>
          </cell>
          <cell r="H451">
            <v>0.12931422609674753</v>
          </cell>
          <cell r="I451">
            <v>7.88281319779192E-2</v>
          </cell>
          <cell r="J451">
            <v>5.6176513191830355E-2</v>
          </cell>
          <cell r="K451">
            <v>8.0058596263501522E-2</v>
          </cell>
          <cell r="L451">
            <v>0.21339826290871755</v>
          </cell>
          <cell r="M451">
            <v>0.31458355299625917</v>
          </cell>
          <cell r="N451">
            <v>0.24852220361951877</v>
          </cell>
          <cell r="O451">
            <v>0.2344432073206803</v>
          </cell>
        </row>
        <row r="452">
          <cell r="A452" t="str">
            <v>V2G</v>
          </cell>
          <cell r="B452" t="str">
            <v>VAR_fin</v>
          </cell>
          <cell r="C452" t="str">
            <v>T-ELC-car-BatSTGOut_S4</v>
          </cell>
          <cell r="G452">
            <v>0.27976367577759809</v>
          </cell>
          <cell r="H452">
            <v>0.18784195450117555</v>
          </cell>
          <cell r="I452">
            <v>3.3823848995431657E-2</v>
          </cell>
          <cell r="J452">
            <v>6.4893477397709856E-2</v>
          </cell>
          <cell r="K452">
            <v>0.11173369918584679</v>
          </cell>
          <cell r="L452">
            <v>0.33357385625498021</v>
          </cell>
          <cell r="M452">
            <v>0.6672613107944495</v>
          </cell>
          <cell r="N452">
            <v>0.59711292877753386</v>
          </cell>
          <cell r="O452">
            <v>0.71133712410565419</v>
          </cell>
        </row>
        <row r="453">
          <cell r="A453" t="str">
            <v>V2G</v>
          </cell>
          <cell r="B453" t="str">
            <v>VAR_fin</v>
          </cell>
          <cell r="C453" t="str">
            <v>T-ELC-car-PlgSTGOut_S1</v>
          </cell>
          <cell r="G453">
            <v>6.3871108240854508E-4</v>
          </cell>
          <cell r="H453">
            <v>1.8531281999392656E-3</v>
          </cell>
          <cell r="I453">
            <v>2.7486282275104041E-3</v>
          </cell>
          <cell r="J453">
            <v>3.6663738433682122E-3</v>
          </cell>
          <cell r="K453">
            <v>7.9732919983766058E-3</v>
          </cell>
          <cell r="L453">
            <v>8.6890685206496721E-3</v>
          </cell>
          <cell r="M453">
            <v>1.0764330313926719E-2</v>
          </cell>
          <cell r="N453">
            <v>1.0659914050234559E-2</v>
          </cell>
          <cell r="O453">
            <v>1.3960004963142239E-2</v>
          </cell>
        </row>
        <row r="454">
          <cell r="A454" t="str">
            <v>V2G</v>
          </cell>
          <cell r="B454" t="str">
            <v>VAR_fin</v>
          </cell>
          <cell r="C454" t="str">
            <v>T-ELC-car-PlgSTGOut_S2</v>
          </cell>
          <cell r="G454">
            <v>2.8502389891873532E-4</v>
          </cell>
          <cell r="H454">
            <v>7.0221641389588585E-4</v>
          </cell>
          <cell r="I454">
            <v>9.5129567867123955E-4</v>
          </cell>
          <cell r="J454">
            <v>1.6821585460435394E-3</v>
          </cell>
          <cell r="K454">
            <v>4.0419942924484614E-3</v>
          </cell>
          <cell r="L454">
            <v>6.7627102619758489E-3</v>
          </cell>
          <cell r="M454">
            <v>3.6559589858996128E-3</v>
          </cell>
          <cell r="N454">
            <v>2.5112808184645781E-3</v>
          </cell>
          <cell r="O454">
            <v>4.4135354866047258E-3</v>
          </cell>
        </row>
        <row r="455">
          <cell r="A455" t="str">
            <v>V2G</v>
          </cell>
          <cell r="B455" t="str">
            <v>VAR_fin</v>
          </cell>
          <cell r="C455" t="str">
            <v>T-ELC-car-PlgSTGOut_S3</v>
          </cell>
          <cell r="G455">
            <v>0.18933025196014022</v>
          </cell>
          <cell r="H455">
            <v>1.3134840023991828E-2</v>
          </cell>
          <cell r="I455">
            <v>1.3224653817765096E-2</v>
          </cell>
          <cell r="J455">
            <v>1.1299070791920477E-2</v>
          </cell>
          <cell r="K455">
            <v>0.27186408954775965</v>
          </cell>
          <cell r="L455">
            <v>4.0144087941340417E-2</v>
          </cell>
          <cell r="M455">
            <v>7.8866987217612483E-2</v>
          </cell>
          <cell r="N455">
            <v>0.1153903228350534</v>
          </cell>
          <cell r="O455">
            <v>6.2650069998324093E-2</v>
          </cell>
        </row>
        <row r="456">
          <cell r="A456" t="str">
            <v>V2G</v>
          </cell>
          <cell r="B456" t="str">
            <v>VAR_fin</v>
          </cell>
          <cell r="C456" t="str">
            <v>T-ELC-TWSTGout_S1</v>
          </cell>
          <cell r="G456">
            <v>3.997279470832435E-3</v>
          </cell>
          <cell r="H456">
            <v>6.7149780545518144E-3</v>
          </cell>
          <cell r="I456">
            <v>6.2102164084533234E-3</v>
          </cell>
          <cell r="J456">
            <v>6.6453788192245714E-3</v>
          </cell>
          <cell r="K456">
            <v>1.38177671497109E-2</v>
          </cell>
          <cell r="L456">
            <v>1.0372927652826949E-2</v>
          </cell>
          <cell r="M456">
            <v>1.7667618503249431E-2</v>
          </cell>
          <cell r="N456">
            <v>1.3012620364495905E-2</v>
          </cell>
          <cell r="O456">
            <v>2.773298628731043E-2</v>
          </cell>
        </row>
        <row r="457">
          <cell r="A457" t="str">
            <v>V2G</v>
          </cell>
          <cell r="B457" t="str">
            <v>VAR_fin</v>
          </cell>
          <cell r="C457" t="str">
            <v>T-ELC-car-PlgSTGOut_S4</v>
          </cell>
          <cell r="G457">
            <v>2.7107751978822233E-4</v>
          </cell>
          <cell r="H457">
            <v>0.32006609795948082</v>
          </cell>
          <cell r="I457">
            <v>0.42655337986327757</v>
          </cell>
          <cell r="J457">
            <v>1.6962835406073653E-2</v>
          </cell>
          <cell r="K457">
            <v>0.13173354743256174</v>
          </cell>
          <cell r="L457">
            <v>0.77703633663094485</v>
          </cell>
          <cell r="M457">
            <v>0.64499020901419546</v>
          </cell>
          <cell r="N457">
            <v>1.0471925999157925</v>
          </cell>
          <cell r="O457">
            <v>1.0485347301040886</v>
          </cell>
        </row>
        <row r="458">
          <cell r="A458" t="str">
            <v>V2G</v>
          </cell>
          <cell r="B458" t="str">
            <v>VAR_fin</v>
          </cell>
          <cell r="C458" t="str">
            <v>T-ELC-TWSTGout_S2</v>
          </cell>
          <cell r="G458">
            <v>4.9059315411723948E-3</v>
          </cell>
          <cell r="H458">
            <v>8.0976357251599327E-3</v>
          </cell>
          <cell r="I458">
            <v>7.6261905143023868E-3</v>
          </cell>
          <cell r="J458">
            <v>7.296309211894691E-3</v>
          </cell>
          <cell r="K458">
            <v>1.4699496893665474E-2</v>
          </cell>
          <cell r="L458">
            <v>1.2912665986441531E-2</v>
          </cell>
          <cell r="M458">
            <v>2.0184356821408761E-2</v>
          </cell>
          <cell r="N458">
            <v>1.5487555193611315E-2</v>
          </cell>
          <cell r="O458">
            <v>3.0477838799687448E-2</v>
          </cell>
        </row>
        <row r="459">
          <cell r="A459" t="str">
            <v>V2G</v>
          </cell>
          <cell r="B459" t="str">
            <v>VAR_fin</v>
          </cell>
          <cell r="C459" t="str">
            <v>T-ELC-TWSTGout_S3</v>
          </cell>
          <cell r="G459">
            <v>5.8005573842505953E-3</v>
          </cell>
          <cell r="H459">
            <v>1.3176445500939115E-2</v>
          </cell>
          <cell r="I459">
            <v>1.2855113521297624E-2</v>
          </cell>
          <cell r="J459">
            <v>1.1166695399854525E-2</v>
          </cell>
          <cell r="K459">
            <v>2.3482356037215008E-2</v>
          </cell>
          <cell r="L459">
            <v>1.8878910252894517E-2</v>
          </cell>
          <cell r="M459">
            <v>2.5682201244038382E-2</v>
          </cell>
          <cell r="N459">
            <v>2.5342680091971933E-2</v>
          </cell>
          <cell r="O459">
            <v>4.3265232852516593E-2</v>
          </cell>
        </row>
        <row r="460">
          <cell r="A460" t="str">
            <v>V2G</v>
          </cell>
          <cell r="B460" t="str">
            <v>VAR_fin</v>
          </cell>
          <cell r="C460" t="str">
            <v>T-ELC-TWSTGout_S4</v>
          </cell>
          <cell r="G460">
            <v>6.6143507255634988E-3</v>
          </cell>
          <cell r="H460">
            <v>1.353142583009298E-2</v>
          </cell>
          <cell r="I460">
            <v>1.5203950557425296E-2</v>
          </cell>
          <cell r="J460">
            <v>1.5461924761609264E-2</v>
          </cell>
          <cell r="K460">
            <v>2.8225520103226643E-2</v>
          </cell>
          <cell r="L460">
            <v>2.3647735159967969E-2</v>
          </cell>
          <cell r="M460">
            <v>3.429542504987685E-2</v>
          </cell>
          <cell r="N460">
            <v>3.2470474656304954E-2</v>
          </cell>
          <cell r="O460">
            <v>5.6474249407950351E-2</v>
          </cell>
        </row>
        <row r="461">
          <cell r="A461" t="str">
            <v>V2G</v>
          </cell>
          <cell r="B461" t="str">
            <v>VAR_fin</v>
          </cell>
          <cell r="C461" t="str">
            <v>T-ELC-Bus_u_BatSTGout_S1</v>
          </cell>
          <cell r="G461">
            <v>2.4565573350380886E-4</v>
          </cell>
          <cell r="H461">
            <v>4.6692923216621305E-4</v>
          </cell>
          <cell r="I461">
            <v>4.1126902484451492E-4</v>
          </cell>
          <cell r="J461">
            <v>5.6238094696620003E-4</v>
          </cell>
          <cell r="K461">
            <v>1.1899033682761561E-3</v>
          </cell>
          <cell r="L461">
            <v>8.8454673307445904E-4</v>
          </cell>
          <cell r="M461">
            <v>1.6656167427823029E-3</v>
          </cell>
          <cell r="N461">
            <v>1.2998766916345723E-3</v>
          </cell>
          <cell r="O461">
            <v>3.18582778487212E-3</v>
          </cell>
        </row>
        <row r="462">
          <cell r="A462" t="str">
            <v>V2G</v>
          </cell>
          <cell r="B462" t="str">
            <v>VAR_fin</v>
          </cell>
          <cell r="C462" t="str">
            <v>T-ELC-Bus_u_BatSTGout_S2</v>
          </cell>
          <cell r="G462">
            <v>2.1786995444981623E-4</v>
          </cell>
          <cell r="H462">
            <v>3.9373724328658664E-4</v>
          </cell>
          <cell r="I462">
            <v>3.8446021833818915E-4</v>
          </cell>
          <cell r="J462">
            <v>4.9779681428737679E-4</v>
          </cell>
          <cell r="K462">
            <v>1.0985661504358489E-3</v>
          </cell>
          <cell r="L462">
            <v>8.2763267971084644E-4</v>
          </cell>
          <cell r="M462">
            <v>1.5036545641333755E-3</v>
          </cell>
          <cell r="N462">
            <v>1.1378000511536453E-3</v>
          </cell>
          <cell r="O462">
            <v>2.6276140632737672E-3</v>
          </cell>
        </row>
        <row r="463">
          <cell r="A463" t="str">
            <v>V2G</v>
          </cell>
          <cell r="B463" t="str">
            <v>VAR_fin</v>
          </cell>
          <cell r="C463" t="str">
            <v>T-ELC-Bus_u_BatSTGout_S3</v>
          </cell>
          <cell r="G463">
            <v>1.0345596940681173E-4</v>
          </cell>
          <cell r="H463">
            <v>1.599928855830612E-4</v>
          </cell>
          <cell r="I463">
            <v>1.6873329188928635E-4</v>
          </cell>
          <cell r="J463">
            <v>2.33812556918398E-4</v>
          </cell>
          <cell r="K463">
            <v>5.0778004292387766E-4</v>
          </cell>
          <cell r="L463">
            <v>3.5135157285771576E-4</v>
          </cell>
          <cell r="M463">
            <v>5.3062276557352787E-4</v>
          </cell>
          <cell r="N463">
            <v>4.6662269689250478E-4</v>
          </cell>
          <cell r="O463">
            <v>9.7381775893801864E-4</v>
          </cell>
        </row>
        <row r="464">
          <cell r="A464" t="str">
            <v>V2G</v>
          </cell>
          <cell r="B464" t="str">
            <v>VAR_fin</v>
          </cell>
          <cell r="C464" t="str">
            <v>T-ELC-Bus_u_BatSTGout_S4</v>
          </cell>
          <cell r="G464">
            <v>2.4349055449658893E-4</v>
          </cell>
          <cell r="H464">
            <v>2.9838273857719829E-4</v>
          </cell>
          <cell r="I464">
            <v>3.6059544111981999E-4</v>
          </cell>
          <cell r="J464">
            <v>4.02729626620731E-4</v>
          </cell>
          <cell r="K464">
            <v>9.312736085256391E-4</v>
          </cell>
          <cell r="L464">
            <v>6.8334809109994201E-4</v>
          </cell>
          <cell r="M464">
            <v>9.2657852057272485E-4</v>
          </cell>
          <cell r="N464">
            <v>9.7344660128050942E-4</v>
          </cell>
          <cell r="O464">
            <v>1.7195451406763118E-3</v>
          </cell>
        </row>
        <row r="465">
          <cell r="A465" t="str">
            <v>V2G</v>
          </cell>
          <cell r="B465" t="str">
            <v>VAR_fin</v>
          </cell>
          <cell r="C465" t="str">
            <v>T-ELC-LGV_BatSTGout</v>
          </cell>
          <cell r="G465">
            <v>1.1164800389034833E-3</v>
          </cell>
          <cell r="H465">
            <v>1.4309292885200337E-3</v>
          </cell>
          <cell r="I465">
            <v>1.0712356555619828E-3</v>
          </cell>
          <cell r="J465">
            <v>1.2244176026707928E-3</v>
          </cell>
          <cell r="K465">
            <v>2.3735342629782065E-3</v>
          </cell>
          <cell r="L465">
            <v>1.3732022464962163E-3</v>
          </cell>
          <cell r="M465">
            <v>2.7277179467783208E-3</v>
          </cell>
          <cell r="N465">
            <v>1.8958541213248427E-3</v>
          </cell>
          <cell r="O465">
            <v>4.44146423611292E-3</v>
          </cell>
        </row>
        <row r="466">
          <cell r="A466" t="str">
            <v>V2G</v>
          </cell>
          <cell r="B466" t="str">
            <v>VAR_fin</v>
          </cell>
          <cell r="C466" t="str">
            <v>T-ELC-HGV_BatSTGout</v>
          </cell>
          <cell r="G466">
            <v>9.1181518053494871E-4</v>
          </cell>
          <cell r="H466">
            <v>1.5642717613083171E-3</v>
          </cell>
          <cell r="I466">
            <v>1.7958751717346631E-3</v>
          </cell>
          <cell r="J466">
            <v>1.5680906845261095E-3</v>
          </cell>
          <cell r="K466">
            <v>2.6477013599277015E-3</v>
          </cell>
          <cell r="L466">
            <v>1.954738835656388E-3</v>
          </cell>
          <cell r="M466">
            <v>2.905617143047642E-3</v>
          </cell>
          <cell r="N466">
            <v>3.7103526386392037E-3</v>
          </cell>
          <cell r="O466">
            <v>9.7869239218943121E-3</v>
          </cell>
        </row>
        <row r="467">
          <cell r="A467" t="str">
            <v>V2G</v>
          </cell>
          <cell r="B467" t="str">
            <v>VAR_ncap</v>
          </cell>
          <cell r="C467" t="str">
            <v>-</v>
          </cell>
          <cell r="G467">
            <v>0.23933342935862301</v>
          </cell>
          <cell r="H467">
            <v>6.7381532538350304E-4</v>
          </cell>
          <cell r="I467">
            <v>0.14646146186636699</v>
          </cell>
          <cell r="J467">
            <v>0.34467973429996901</v>
          </cell>
          <cell r="K467">
            <v>2.1375004802354201E-3</v>
          </cell>
          <cell r="L467">
            <v>0.17831515457176</v>
          </cell>
          <cell r="M467">
            <v>0.334933546528003</v>
          </cell>
          <cell r="N467">
            <v>9.8707868306518801E-2</v>
          </cell>
          <cell r="O467">
            <v>0.104670608957404</v>
          </cell>
        </row>
        <row r="468">
          <cell r="A468" t="str">
            <v>V2G</v>
          </cell>
          <cell r="B468" t="str">
            <v>VAR_cap</v>
          </cell>
          <cell r="C468" t="str">
            <v>-</v>
          </cell>
          <cell r="G468">
            <v>0.23933342935862301</v>
          </cell>
          <cell r="H468">
            <v>0.24000093214914822</v>
          </cell>
          <cell r="I468">
            <v>0.34091851855736954</v>
          </cell>
          <cell r="J468">
            <v>0.49179946940858749</v>
          </cell>
          <cell r="K468">
            <v>0.49325172841795734</v>
          </cell>
          <cell r="L468">
            <v>0.5019376883036073</v>
          </cell>
          <cell r="M468">
            <v>0.51535756145281231</v>
          </cell>
          <cell r="N468">
            <v>0.55576445388807605</v>
          </cell>
          <cell r="O468">
            <v>0.53827984347039748</v>
          </cell>
        </row>
        <row r="469">
          <cell r="A469" t="str">
            <v>TPSHPELCEXT</v>
          </cell>
          <cell r="B469" t="str">
            <v>VAR_fout</v>
          </cell>
          <cell r="C469" t="str">
            <v>TPSHP</v>
          </cell>
          <cell r="E469">
            <v>7.4459113001548902E-6</v>
          </cell>
          <cell r="F469">
            <v>1.5589016280129699E-5</v>
          </cell>
          <cell r="G469">
            <v>2.7130431468082701E-5</v>
          </cell>
          <cell r="H469">
            <v>1.3621752346518E-4</v>
          </cell>
          <cell r="I469">
            <v>1.4663409552800699</v>
          </cell>
          <cell r="J469">
            <v>2.7614635791489901</v>
          </cell>
          <cell r="K469">
            <v>4.0376573787224697</v>
          </cell>
          <cell r="L469">
            <v>4.0392563323524797</v>
          </cell>
          <cell r="M469">
            <v>10.5371600404546</v>
          </cell>
          <cell r="N469">
            <v>14.132172599341301</v>
          </cell>
          <cell r="O469">
            <v>14.132191460844201</v>
          </cell>
        </row>
        <row r="470">
          <cell r="A470" t="str">
            <v>TPSHPELCEXT</v>
          </cell>
          <cell r="B470" t="str">
            <v>VAR_fin</v>
          </cell>
          <cell r="C470" t="str">
            <v>TELC</v>
          </cell>
          <cell r="E470">
            <v>3.0177261657015329E-6</v>
          </cell>
          <cell r="F470">
            <v>6.3180154086869415E-6</v>
          </cell>
          <cell r="G470">
            <v>1.0995593370324212E-5</v>
          </cell>
          <cell r="H470">
            <v>5.5207102021129983E-5</v>
          </cell>
          <cell r="I470">
            <v>0.59428796425447639</v>
          </cell>
          <cell r="J470">
            <v>1.1191834770119167</v>
          </cell>
          <cell r="K470">
            <v>1.6364073957817848</v>
          </cell>
          <cell r="L470">
            <v>1.6370554298521045</v>
          </cell>
          <cell r="M470">
            <v>4.2705670648538225</v>
          </cell>
          <cell r="N470">
            <v>5.727576560085434</v>
          </cell>
          <cell r="O470">
            <v>5.7275842043950025</v>
          </cell>
        </row>
        <row r="471">
          <cell r="A471" t="str">
            <v>TPSHPELCEXT</v>
          </cell>
          <cell r="B471" t="str">
            <v>VAR_ncap</v>
          </cell>
          <cell r="C471" t="str">
            <v>-</v>
          </cell>
          <cell r="D471">
            <v>5.3300799894721202E-6</v>
          </cell>
          <cell r="E471">
            <v>5.7514428950658204E-6</v>
          </cell>
          <cell r="F471">
            <v>8.6517908354754995E-6</v>
          </cell>
          <cell r="G471">
            <v>1.27648170826536E-5</v>
          </cell>
          <cell r="H471">
            <v>1.14942301252594E-4</v>
          </cell>
          <cell r="I471">
            <v>1.46621305773705</v>
          </cell>
          <cell r="J471">
            <v>1.2951378147678301</v>
          </cell>
          <cell r="K471">
            <v>1.27621556450716</v>
          </cell>
          <cell r="L471">
            <v>0.195951245902411</v>
          </cell>
          <cell r="M471">
            <v>7.7698950454299602</v>
          </cell>
          <cell r="N471">
            <v>4.8901527895206298</v>
          </cell>
          <cell r="O471">
            <v>1.27624027908672</v>
          </cell>
        </row>
        <row r="472">
          <cell r="A472" t="str">
            <v>TPSHPELCEXT</v>
          </cell>
          <cell r="B472" t="str">
            <v>VAR_cap</v>
          </cell>
          <cell r="C472" t="str">
            <v>-</v>
          </cell>
          <cell r="D472">
            <v>5.3300799894721202E-6</v>
          </cell>
          <cell r="E472">
            <v>1.007572276749399E-5</v>
          </cell>
          <cell r="F472">
            <v>1.6981964866857078E-5</v>
          </cell>
          <cell r="G472">
            <v>2.7144950245647905E-5</v>
          </cell>
          <cell r="H472">
            <v>1.3701623856207169E-4</v>
          </cell>
          <cell r="I472">
            <v>1.4663414886233275</v>
          </cell>
          <cell r="J472">
            <v>2.7614637006056899</v>
          </cell>
          <cell r="K472">
            <v>4.0376592056012939</v>
          </cell>
          <cell r="L472">
            <v>4.0392568809979483</v>
          </cell>
          <cell r="M472">
            <v>10.537161988574832</v>
          </cell>
          <cell r="N472">
            <v>14.13217423133522</v>
          </cell>
          <cell r="O472">
            <v>14.132195750427968</v>
          </cell>
        </row>
        <row r="473">
          <cell r="A473" t="str">
            <v>TFLGV-ICEGSL</v>
          </cell>
          <cell r="B473" t="str">
            <v>VAR_fout</v>
          </cell>
          <cell r="C473" t="str">
            <v>CO2_T</v>
          </cell>
          <cell r="D473">
            <v>28.19730951346056</v>
          </cell>
          <cell r="E473">
            <v>42.686045746410777</v>
          </cell>
          <cell r="F473">
            <v>68.64162940280319</v>
          </cell>
          <cell r="G473">
            <v>108.85968494650496</v>
          </cell>
          <cell r="H473">
            <v>146.4509181134421</v>
          </cell>
          <cell r="I473">
            <v>87.881929593882944</v>
          </cell>
          <cell r="J473">
            <v>96.572757094641219</v>
          </cell>
          <cell r="K473">
            <v>106.36817307574051</v>
          </cell>
          <cell r="L473">
            <v>106.85529383782691</v>
          </cell>
          <cell r="M473">
            <v>107.40583603358959</v>
          </cell>
          <cell r="N473">
            <v>107.47292382461512</v>
          </cell>
          <cell r="O473">
            <v>107.8786483885841</v>
          </cell>
        </row>
        <row r="474">
          <cell r="A474" t="str">
            <v>TFLGV-ICEGSL</v>
          </cell>
          <cell r="B474" t="str">
            <v>VAR_fout</v>
          </cell>
          <cell r="C474" t="str">
            <v>TFLGV</v>
          </cell>
          <cell r="D474">
            <v>0.13419688461059145</v>
          </cell>
          <cell r="E474">
            <v>0.203151806124588</v>
          </cell>
          <cell r="F474">
            <v>0.32667984922652604</v>
          </cell>
          <cell r="G474">
            <v>0.51808597456923244</v>
          </cell>
          <cell r="H474">
            <v>0.69699050364372339</v>
          </cell>
          <cell r="I474">
            <v>0.41824845591869708</v>
          </cell>
          <cell r="J474">
            <v>0.45960991895945436</v>
          </cell>
          <cell r="K474">
            <v>0.50622834925688542</v>
          </cell>
          <cell r="L474">
            <v>0.50854665869239746</v>
          </cell>
          <cell r="M474">
            <v>0.51116680397550562</v>
          </cell>
          <cell r="N474">
            <v>0.51148608878339674</v>
          </cell>
          <cell r="O474">
            <v>0.51341701671354611</v>
          </cell>
        </row>
        <row r="475">
          <cell r="A475" t="str">
            <v>TFLGV-ICEGSL</v>
          </cell>
          <cell r="B475" t="str">
            <v>VAR_fin</v>
          </cell>
          <cell r="C475" t="str">
            <v>TGSL</v>
          </cell>
          <cell r="D475">
            <v>0.38207736468103765</v>
          </cell>
          <cell r="E475">
            <v>0.57840170388090539</v>
          </cell>
          <cell r="F475">
            <v>0.93010337944177823</v>
          </cell>
          <cell r="G475">
            <v>1.4750634816599577</v>
          </cell>
          <cell r="H475">
            <v>1.9844297847349901</v>
          </cell>
          <cell r="I475">
            <v>1.1908120541176526</v>
          </cell>
          <cell r="J475">
            <v>1.3085739443718316</v>
          </cell>
          <cell r="K475">
            <v>1.441303158207867</v>
          </cell>
          <cell r="L475">
            <v>1.4479037105396571</v>
          </cell>
          <cell r="M475">
            <v>1.455363631891458</v>
          </cell>
          <cell r="N475">
            <v>1.4562726805503408</v>
          </cell>
          <cell r="O475">
            <v>1.4617703033683507</v>
          </cell>
        </row>
        <row r="476">
          <cell r="A476" t="str">
            <v>TFLGV-ICEGSL</v>
          </cell>
          <cell r="B476" t="str">
            <v>VAR_ncap</v>
          </cell>
          <cell r="C476" t="str">
            <v>-</v>
          </cell>
          <cell r="E476">
            <v>7.4026493881600397E-5</v>
          </cell>
          <cell r="F476">
            <v>1.2383245338575001E-2</v>
          </cell>
          <cell r="G476">
            <v>2.7495567143615399E-2</v>
          </cell>
          <cell r="H476">
            <v>3.5443194538289202E-2</v>
          </cell>
          <cell r="I476">
            <v>2.6872384948387702E-4</v>
          </cell>
          <cell r="J476">
            <v>2.70056604998745E-2</v>
          </cell>
          <cell r="K476">
            <v>2.31389987302301E-2</v>
          </cell>
          <cell r="L476">
            <v>1.50134119450479E-2</v>
          </cell>
          <cell r="M476">
            <v>2.3534428972029699E-2</v>
          </cell>
          <cell r="N476">
            <v>2.4287707882456398E-2</v>
          </cell>
          <cell r="O476">
            <v>1.01786925568223E-2</v>
          </cell>
        </row>
        <row r="477">
          <cell r="A477" t="str">
            <v>TFLGV-ICEGSL</v>
          </cell>
          <cell r="B477" t="str">
            <v>VAR_cap</v>
          </cell>
          <cell r="C477" t="str">
            <v>-</v>
          </cell>
          <cell r="D477">
            <v>1.2434979064807162E-2</v>
          </cell>
          <cell r="E477">
            <v>1.4195983776980781E-2</v>
          </cell>
          <cell r="F477">
            <v>2.6579175899025091E-2</v>
          </cell>
          <cell r="G477">
            <v>4.7642631337873317E-2</v>
          </cell>
          <cell r="H477">
            <v>6.9283207748252265E-2</v>
          </cell>
          <cell r="I477">
            <v>4.1485846043889871E-2</v>
          </cell>
          <cell r="J477">
            <v>4.5652021579197774E-2</v>
          </cell>
          <cell r="K477">
            <v>5.0236394514262935E-2</v>
          </cell>
          <cell r="L477">
            <v>5.0299799948202634E-2</v>
          </cell>
          <cell r="M477">
            <v>5.0402830370909514E-2</v>
          </cell>
          <cell r="N477">
            <v>5.0481288180449946E-2</v>
          </cell>
          <cell r="O477">
            <v>5.0348677817982905E-2</v>
          </cell>
        </row>
        <row r="478">
          <cell r="A478" t="str">
            <v>T_C-ICE-GSL-S2</v>
          </cell>
          <cell r="B478" t="str">
            <v>VAR_fout</v>
          </cell>
          <cell r="C478" t="str">
            <v>CO2_T</v>
          </cell>
          <cell r="D478">
            <v>277.98322287204246</v>
          </cell>
          <cell r="E478">
            <v>391.6911249356628</v>
          </cell>
          <cell r="F478">
            <v>388.31012879917301</v>
          </cell>
          <cell r="G478">
            <v>304.75422808057652</v>
          </cell>
          <cell r="H478">
            <v>13.754286209770747</v>
          </cell>
          <cell r="I478">
            <v>1.152307463531977</v>
          </cell>
          <cell r="J478">
            <v>0.51949317278578855</v>
          </cell>
          <cell r="K478">
            <v>0.26536755979907162</v>
          </cell>
          <cell r="L478">
            <v>0.141590902415449</v>
          </cell>
          <cell r="M478">
            <v>0.1406492797000834</v>
          </cell>
          <cell r="N478">
            <v>0.15853635693277932</v>
          </cell>
          <cell r="O478">
            <v>0.19139399681189101</v>
          </cell>
        </row>
        <row r="479">
          <cell r="A479" t="str">
            <v>T_C-ICE-GSL-S2</v>
          </cell>
          <cell r="B479" t="str">
            <v>VAR_fout</v>
          </cell>
          <cell r="C479" t="str">
            <v>TPCAR</v>
          </cell>
          <cell r="D479">
            <v>2.2831523886835052</v>
          </cell>
          <cell r="E479">
            <v>3.208145375869075</v>
          </cell>
          <cell r="F479">
            <v>3.1796405402548582</v>
          </cell>
          <cell r="G479">
            <v>2.5144998501573905</v>
          </cell>
          <cell r="H479">
            <v>0.11102471572764519</v>
          </cell>
          <cell r="I479">
            <v>7.9940017271722275E-3</v>
          </cell>
          <cell r="J479">
            <v>3.7372376412779986E-3</v>
          </cell>
          <cell r="K479">
            <v>2.0629276188235211E-3</v>
          </cell>
          <cell r="L479">
            <v>1.1993296653331695E-3</v>
          </cell>
          <cell r="M479">
            <v>1.3257327947976919E-3</v>
          </cell>
          <cell r="N479">
            <v>1.5568458012379053E-3</v>
          </cell>
          <cell r="O479">
            <v>1.9112989916504847E-3</v>
          </cell>
        </row>
        <row r="480">
          <cell r="A480" t="str">
            <v>T_C-ICE-GSL-S2</v>
          </cell>
          <cell r="B480" t="str">
            <v>VAR_fin</v>
          </cell>
          <cell r="C480" t="str">
            <v>TGSL</v>
          </cell>
          <cell r="D480">
            <v>3.7667103370195418</v>
          </cell>
          <cell r="E480">
            <v>5.3074678175564083</v>
          </cell>
          <cell r="F480">
            <v>5.2616548617774042</v>
          </cell>
          <cell r="G480">
            <v>4.1294610851026636</v>
          </cell>
          <cell r="H480">
            <v>0.18637244186681221</v>
          </cell>
          <cell r="I480">
            <v>1.5613922270080989E-2</v>
          </cell>
          <cell r="J480">
            <v>7.0392028832762668E-3</v>
          </cell>
          <cell r="K480">
            <v>3.5957663929413511E-3</v>
          </cell>
          <cell r="L480">
            <v>1.9185759134884711E-3</v>
          </cell>
          <cell r="M480">
            <v>1.9058167981041126E-3</v>
          </cell>
          <cell r="N480">
            <v>2.1481891183303425E-3</v>
          </cell>
          <cell r="O480">
            <v>2.5934145909470327E-3</v>
          </cell>
        </row>
        <row r="481">
          <cell r="A481" t="str">
            <v>T_C-ICE-GSL-S2</v>
          </cell>
          <cell r="B481" t="str">
            <v>VAR_ncap</v>
          </cell>
          <cell r="C481" t="str">
            <v>-</v>
          </cell>
          <cell r="E481">
            <v>4.1107341303765399E-5</v>
          </cell>
          <cell r="F481">
            <v>1.2363524412597701E-3</v>
          </cell>
          <cell r="G481">
            <v>3.6961873873771298E-4</v>
          </cell>
          <cell r="H481">
            <v>2.7487600028790898E-4</v>
          </cell>
          <cell r="I481">
            <v>1.8807362995017899E-4</v>
          </cell>
          <cell r="J481">
            <v>4.8709180797914899E-5</v>
          </cell>
          <cell r="K481">
            <v>4.7201123776815401E-5</v>
          </cell>
          <cell r="L481">
            <v>3.4431547583434897E-5</v>
          </cell>
          <cell r="M481">
            <v>6.0448038644434001E-5</v>
          </cell>
          <cell r="N481">
            <v>6.1415340712025305E-5</v>
          </cell>
          <cell r="O481">
            <v>6.7438800658447E-5</v>
          </cell>
        </row>
        <row r="482">
          <cell r="A482" t="str">
            <v>T_C-ICE-GSL-S2</v>
          </cell>
          <cell r="B482" t="str">
            <v>VAR_cap</v>
          </cell>
          <cell r="C482" t="str">
            <v>-</v>
          </cell>
          <cell r="D482">
            <v>0.21743112810872173</v>
          </cell>
          <cell r="E482">
            <v>0.2434127252767404</v>
          </cell>
          <cell r="F482">
            <v>0.24128650032573662</v>
          </cell>
          <cell r="G482">
            <v>0.19106766184987339</v>
          </cell>
          <cell r="H482">
            <v>1.1566543345502946E-2</v>
          </cell>
          <cell r="I482">
            <v>7.1180288374551989E-4</v>
          </cell>
          <cell r="J482">
            <v>3.6978649554983992E-4</v>
          </cell>
          <cell r="K482">
            <v>1.9811805225440298E-4</v>
          </cell>
          <cell r="L482">
            <v>1.1503188149408773E-4</v>
          </cell>
          <cell r="M482">
            <v>1.2395809462475827E-4</v>
          </cell>
          <cell r="N482">
            <v>1.4924826516123506E-4</v>
          </cell>
          <cell r="O482">
            <v>1.8922804126354469E-4</v>
          </cell>
        </row>
        <row r="483">
          <cell r="A483" t="str">
            <v>T_C-ICE-DSL-S1</v>
          </cell>
          <cell r="B483" t="str">
            <v>VAR_fout</v>
          </cell>
          <cell r="C483" t="str">
            <v>CO2_T</v>
          </cell>
          <cell r="D483">
            <v>0.37170308081252251</v>
          </cell>
          <cell r="E483">
            <v>0.45957358152954902</v>
          </cell>
          <cell r="F483">
            <v>0.38302650811669553</v>
          </cell>
          <cell r="G483">
            <v>0.35357254407644184</v>
          </cell>
          <cell r="H483">
            <v>0.24485644295004336</v>
          </cell>
          <cell r="I483">
            <v>3.5781891103096295</v>
          </cell>
          <cell r="J483">
            <v>2.9735508864902709</v>
          </cell>
          <cell r="K483">
            <v>2.1313532513552738</v>
          </cell>
          <cell r="L483">
            <v>0.30888385553184544</v>
          </cell>
          <cell r="M483">
            <v>3.9304497220238502E-2</v>
          </cell>
          <cell r="N483">
            <v>2.3941555153503827E-2</v>
          </cell>
          <cell r="O483">
            <v>2.2223693969579399E-2</v>
          </cell>
        </row>
        <row r="484">
          <cell r="A484" t="str">
            <v>T_C-ICE-DSL-S1</v>
          </cell>
          <cell r="B484" t="str">
            <v>VAR_fout</v>
          </cell>
          <cell r="C484" t="str">
            <v>TPCAR</v>
          </cell>
          <cell r="D484">
            <v>3.8028288557346406E-3</v>
          </cell>
          <cell r="E484">
            <v>4.8770993693860558E-3</v>
          </cell>
          <cell r="F484">
            <v>4.102134753420558E-3</v>
          </cell>
          <cell r="G484">
            <v>3.6819720819149431E-3</v>
          </cell>
          <cell r="H484">
            <v>2.2694490874172113E-3</v>
          </cell>
          <cell r="I484">
            <v>3.3707170485524601E-2</v>
          </cell>
          <cell r="J484">
            <v>2.8063728159754206E-2</v>
          </cell>
          <cell r="K484">
            <v>2.0194027562278827E-2</v>
          </cell>
          <cell r="L484">
            <v>2.9835572242265331E-3</v>
          </cell>
          <cell r="M484">
            <v>4.3834966607236907E-4</v>
          </cell>
          <cell r="N484">
            <v>2.8060999887382943E-4</v>
          </cell>
          <cell r="O484">
            <v>2.6941373248947969E-4</v>
          </cell>
        </row>
        <row r="485">
          <cell r="A485" t="str">
            <v>T_C-ICE-DSL-S1</v>
          </cell>
          <cell r="B485" t="str">
            <v>VAR_fin</v>
          </cell>
          <cell r="C485" t="str">
            <v>TDSL</v>
          </cell>
          <cell r="D485">
            <v>5.0709833671558303E-3</v>
          </cell>
          <cell r="E485">
            <v>6.2697623673881276E-3</v>
          </cell>
          <cell r="F485">
            <v>5.2254639579358258E-3</v>
          </cell>
          <cell r="G485">
            <v>4.8236363448355135E-3</v>
          </cell>
          <cell r="H485">
            <v>3.3404698901779426E-3</v>
          </cell>
          <cell r="I485">
            <v>4.8815676811863898E-2</v>
          </cell>
          <cell r="J485">
            <v>4.0566860661531652E-2</v>
          </cell>
          <cell r="K485">
            <v>2.9077124847957363E-2</v>
          </cell>
          <cell r="L485">
            <v>4.2139680154412735E-3</v>
          </cell>
          <cell r="M485">
            <v>5.362141503443184E-4</v>
          </cell>
          <cell r="N485">
            <v>3.2662421764670998E-4</v>
          </cell>
          <cell r="O485">
            <v>3.0318818512386635E-4</v>
          </cell>
        </row>
        <row r="486">
          <cell r="A486" t="str">
            <v>T_C-ICE-DSL-S1</v>
          </cell>
          <cell r="B486" t="str">
            <v>VAR_ncap</v>
          </cell>
          <cell r="C486" t="str">
            <v>-</v>
          </cell>
          <cell r="E486">
            <v>5.7685627824399701E-5</v>
          </cell>
          <cell r="F486">
            <v>8.2118822911104495E-5</v>
          </cell>
          <cell r="G486">
            <v>1.06822088910781E-4</v>
          </cell>
          <cell r="H486">
            <v>1.7887977326061399E-4</v>
          </cell>
          <cell r="I486">
            <v>5.0544401621827103E-3</v>
          </cell>
          <cell r="J486">
            <v>3.5486997640798598E-5</v>
          </cell>
          <cell r="K486">
            <v>5.2631546071663499E-5</v>
          </cell>
          <cell r="L486">
            <v>1.5926781489333799E-5</v>
          </cell>
          <cell r="M486">
            <v>1.1195400960112499E-5</v>
          </cell>
          <cell r="N486">
            <v>1.06774964309718E-5</v>
          </cell>
          <cell r="O486">
            <v>1.4176284581207599E-5</v>
          </cell>
        </row>
        <row r="487">
          <cell r="A487" t="str">
            <v>T_C-ICE-DSL-S1</v>
          </cell>
          <cell r="B487" t="str">
            <v>VAR_cap</v>
          </cell>
          <cell r="C487" t="str">
            <v>-</v>
          </cell>
          <cell r="D487">
            <v>4.447824501131803E-4</v>
          </cell>
          <cell r="E487">
            <v>5.298451634787243E-4</v>
          </cell>
          <cell r="F487">
            <v>6.0435731975434933E-4</v>
          </cell>
          <cell r="G487">
            <v>5.467989850835574E-4</v>
          </cell>
          <cell r="H487">
            <v>3.3344573126342945E-4</v>
          </cell>
          <cell r="I487">
            <v>5.1132765207915999E-3</v>
          </cell>
          <cell r="J487">
            <v>4.2573968699365847E-3</v>
          </cell>
          <cell r="K487">
            <v>3.0599939775502109E-3</v>
          </cell>
          <cell r="L487">
            <v>4.4640288905646298E-4</v>
          </cell>
          <cell r="M487">
            <v>5.9388339401974083E-5</v>
          </cell>
          <cell r="N487">
            <v>3.6956152396902277E-5</v>
          </cell>
          <cell r="O487">
            <v>3.578666089508751E-5</v>
          </cell>
        </row>
        <row r="488">
          <cell r="A488" t="str">
            <v>T_C-ICE-GSL-S3</v>
          </cell>
          <cell r="B488" t="str">
            <v>VAR_fout</v>
          </cell>
          <cell r="C488" t="str">
            <v>CO2_T</v>
          </cell>
          <cell r="D488">
            <v>279.48527997414999</v>
          </cell>
          <cell r="E488">
            <v>423.74456615248243</v>
          </cell>
          <cell r="F488">
            <v>556.68690973621744</v>
          </cell>
          <cell r="G488">
            <v>461.83475808865194</v>
          </cell>
          <cell r="H488">
            <v>180.65976483887533</v>
          </cell>
          <cell r="I488">
            <v>82.769339711163497</v>
          </cell>
          <cell r="J488">
            <v>48.347681734240766</v>
          </cell>
          <cell r="K488">
            <v>2.3599961439775958</v>
          </cell>
          <cell r="L488">
            <v>0.44925314330245031</v>
          </cell>
          <cell r="M488">
            <v>0.27679123972839248</v>
          </cell>
          <cell r="N488">
            <v>0.32904888318976727</v>
          </cell>
          <cell r="O488">
            <v>0.34932948167257505</v>
          </cell>
        </row>
        <row r="489">
          <cell r="A489" t="str">
            <v>T_C-ICE-GSL-S3</v>
          </cell>
          <cell r="B489" t="str">
            <v>VAR_fout</v>
          </cell>
          <cell r="C489" t="str">
            <v>TPCAR</v>
          </cell>
          <cell r="D489">
            <v>1.9565430190608504</v>
          </cell>
          <cell r="E489">
            <v>2.9629198985829337</v>
          </cell>
          <cell r="F489">
            <v>3.8287472441225803</v>
          </cell>
          <cell r="G489">
            <v>3.1891063361645662</v>
          </cell>
          <cell r="H489">
            <v>1.1753009239721701</v>
          </cell>
          <cell r="I489">
            <v>0.52949781329837364</v>
          </cell>
          <cell r="J489">
            <v>0.30885343813255794</v>
          </cell>
          <cell r="K489">
            <v>1.6399743604183382E-2</v>
          </cell>
          <cell r="L489">
            <v>3.3797531483893604E-3</v>
          </cell>
          <cell r="M489">
            <v>2.425107428690434E-3</v>
          </cell>
          <cell r="N489">
            <v>3.0091986417541418E-3</v>
          </cell>
          <cell r="O489">
            <v>3.245688776001249E-3</v>
          </cell>
        </row>
        <row r="490">
          <cell r="A490" t="str">
            <v>T_C-ICE-GSL-S3</v>
          </cell>
          <cell r="B490" t="str">
            <v>VAR_fin</v>
          </cell>
          <cell r="C490" t="str">
            <v>TGSL</v>
          </cell>
          <cell r="D490">
            <v>3.7870634142838817</v>
          </cell>
          <cell r="E490">
            <v>5.7417962893290238</v>
          </cell>
          <cell r="F490">
            <v>7.5431830587563251</v>
          </cell>
          <cell r="G490">
            <v>6.2579235513367504</v>
          </cell>
          <cell r="H490">
            <v>2.4479642932096923</v>
          </cell>
          <cell r="I490">
            <v>1.1215357684439491</v>
          </cell>
          <cell r="J490">
            <v>0.65511763867534911</v>
          </cell>
          <cell r="K490">
            <v>3.1978267533571719E-2</v>
          </cell>
          <cell r="L490">
            <v>6.087440966157852E-3</v>
          </cell>
          <cell r="M490">
            <v>3.7505588039077583E-3</v>
          </cell>
          <cell r="N490">
            <v>4.4586569537908814E-3</v>
          </cell>
          <cell r="O490">
            <v>4.7334618112815216E-3</v>
          </cell>
        </row>
        <row r="491">
          <cell r="A491" t="str">
            <v>T_C-ICE-GSL-S3</v>
          </cell>
          <cell r="B491" t="str">
            <v>VAR_ncap</v>
          </cell>
          <cell r="C491" t="str">
            <v>-</v>
          </cell>
          <cell r="E491">
            <v>8.1642997598741694E-5</v>
          </cell>
          <cell r="F491">
            <v>6.3558565024972896E-2</v>
          </cell>
          <cell r="G491">
            <v>1.3654885318161E-3</v>
          </cell>
          <cell r="H491">
            <v>3.19861155540936E-2</v>
          </cell>
          <cell r="I491">
            <v>1.7286132807138399E-3</v>
          </cell>
          <cell r="J491">
            <v>7.4888071256045896E-5</v>
          </cell>
          <cell r="K491">
            <v>7.9052935660580496E-5</v>
          </cell>
          <cell r="L491">
            <v>5.6536307725001102E-5</v>
          </cell>
          <cell r="M491">
            <v>9.6240377000160704E-5</v>
          </cell>
          <cell r="N491">
            <v>1.16334646291607E-4</v>
          </cell>
          <cell r="O491">
            <v>8.9482501513812705E-5</v>
          </cell>
        </row>
        <row r="492">
          <cell r="A492" t="str">
            <v>T_C-ICE-GSL-S3</v>
          </cell>
          <cell r="B492" t="str">
            <v>VAR_cap</v>
          </cell>
          <cell r="C492" t="str">
            <v>-</v>
          </cell>
          <cell r="D492">
            <v>0.1820127737562032</v>
          </cell>
          <cell r="E492">
            <v>0.20373448290336232</v>
          </cell>
          <cell r="F492">
            <v>0.26330800186710362</v>
          </cell>
          <cell r="G492">
            <v>0.21930592098499557</v>
          </cell>
          <cell r="H492">
            <v>8.0852515557362378E-2</v>
          </cell>
          <cell r="I492">
            <v>3.6432550030702573E-2</v>
          </cell>
          <cell r="J492">
            <v>2.126631493068672E-2</v>
          </cell>
          <cell r="K492">
            <v>1.159253759830595E-3</v>
          </cell>
          <cell r="L492">
            <v>2.9040631961608143E-4</v>
          </cell>
          <cell r="M492">
            <v>2.0154570393071057E-4</v>
          </cell>
          <cell r="N492">
            <v>2.5773356193616547E-4</v>
          </cell>
          <cell r="O492">
            <v>3.0200337470377887E-4</v>
          </cell>
        </row>
        <row r="493">
          <cell r="A493" t="str">
            <v>T_C-ICE-DSL-S2</v>
          </cell>
          <cell r="B493" t="str">
            <v>VAR_fout</v>
          </cell>
          <cell r="C493" t="str">
            <v>CO2_T</v>
          </cell>
          <cell r="D493">
            <v>89.326971160412668</v>
          </cell>
          <cell r="E493">
            <v>94.085701068708673</v>
          </cell>
          <cell r="F493">
            <v>93.401924807290072</v>
          </cell>
          <cell r="G493">
            <v>56.324093234627171</v>
          </cell>
          <cell r="H493">
            <v>1.8246271913393</v>
          </cell>
          <cell r="I493">
            <v>0.30182005462467321</v>
          </cell>
          <cell r="J493">
            <v>0.23958863660334939</v>
          </cell>
          <cell r="K493">
            <v>0.20091880227270609</v>
          </cell>
          <cell r="L493">
            <v>0.11966894256251009</v>
          </cell>
          <cell r="M493">
            <v>8.3335792298921199E-2</v>
          </cell>
          <cell r="N493">
            <v>5.2238376873769775E-2</v>
          </cell>
          <cell r="O493">
            <v>4.7575371421818502E-2</v>
          </cell>
        </row>
        <row r="494">
          <cell r="A494" t="str">
            <v>T_C-ICE-DSL-S2</v>
          </cell>
          <cell r="B494" t="str">
            <v>VAR_fout</v>
          </cell>
          <cell r="C494" t="str">
            <v>TPCAR</v>
          </cell>
          <cell r="D494">
            <v>0.84923022885748323</v>
          </cell>
          <cell r="E494">
            <v>0.90334591576494472</v>
          </cell>
          <cell r="F494">
            <v>0.89570799682383939</v>
          </cell>
          <cell r="G494">
            <v>0.58136144411437041</v>
          </cell>
          <cell r="H494">
            <v>1.9676434794269393E-2</v>
          </cell>
          <cell r="I494">
            <v>2.2172911504023305E-3</v>
          </cell>
          <cell r="J494">
            <v>1.8082230267397737E-3</v>
          </cell>
          <cell r="K494">
            <v>1.6180078426674483E-3</v>
          </cell>
          <cell r="L494">
            <v>1.0176262761424581E-3</v>
          </cell>
          <cell r="M494">
            <v>7.4815002169371675E-4</v>
          </cell>
          <cell r="N494">
            <v>4.9328101027434261E-4</v>
          </cell>
          <cell r="O494">
            <v>4.6427939212250391E-4</v>
          </cell>
        </row>
        <row r="495">
          <cell r="A495" t="str">
            <v>T_C-ICE-DSL-S2</v>
          </cell>
          <cell r="B495" t="str">
            <v>VAR_fin</v>
          </cell>
          <cell r="C495" t="str">
            <v>TDSL</v>
          </cell>
          <cell r="D495">
            <v>1.2186489926386466</v>
          </cell>
          <cell r="E495">
            <v>1.2835702737886576</v>
          </cell>
          <cell r="F495">
            <v>1.2742418118320624</v>
          </cell>
          <cell r="G495">
            <v>0.7684050918775901</v>
          </cell>
          <cell r="H495">
            <v>2.4892594697671258E-2</v>
          </cell>
          <cell r="I495">
            <v>4.1175996538154553E-3</v>
          </cell>
          <cell r="J495">
            <v>3.26860350072783E-3</v>
          </cell>
          <cell r="K495">
            <v>2.741047779982349E-3</v>
          </cell>
          <cell r="L495">
            <v>1.6325913037177368E-3</v>
          </cell>
          <cell r="M495">
            <v>1.1369139467792802E-3</v>
          </cell>
          <cell r="N495">
            <v>7.1266544166125121E-4</v>
          </cell>
          <cell r="O495">
            <v>6.4905008761007455E-4</v>
          </cell>
        </row>
        <row r="496">
          <cell r="A496" t="str">
            <v>T_C-ICE-DSL-S2</v>
          </cell>
          <cell r="B496" t="str">
            <v>VAR_ncap</v>
          </cell>
          <cell r="C496" t="str">
            <v>-</v>
          </cell>
          <cell r="E496">
            <v>3.5694485124903601E-5</v>
          </cell>
          <cell r="F496">
            <v>8.2876305557238295E-5</v>
          </cell>
          <cell r="G496">
            <v>6.6349558186645002E-5</v>
          </cell>
          <cell r="H496">
            <v>8.0891278843523204E-5</v>
          </cell>
          <cell r="I496">
            <v>1.09371670382668E-4</v>
          </cell>
          <cell r="J496">
            <v>3.6969844943339401E-5</v>
          </cell>
          <cell r="K496">
            <v>5.8450232049164102E-5</v>
          </cell>
          <cell r="L496">
            <v>1.8806171959407599E-5</v>
          </cell>
          <cell r="M496">
            <v>1.3087889414312401E-5</v>
          </cell>
          <cell r="N496">
            <v>1.3210445130154399E-5</v>
          </cell>
          <cell r="O496">
            <v>1.65101844550709E-5</v>
          </cell>
        </row>
        <row r="497">
          <cell r="A497" t="str">
            <v>T_C-ICE-DSL-S2</v>
          </cell>
          <cell r="B497" t="str">
            <v>VAR_cap</v>
          </cell>
          <cell r="C497" t="str">
            <v>-</v>
          </cell>
          <cell r="D497">
            <v>6.4569863328281671E-2</v>
          </cell>
          <cell r="E497">
            <v>6.8540046106258731E-2</v>
          </cell>
          <cell r="F497">
            <v>6.7999306059798523E-2</v>
          </cell>
          <cell r="G497">
            <v>5.1622740836598784E-2</v>
          </cell>
          <cell r="H497">
            <v>1.9561310866972885E-3</v>
          </cell>
          <cell r="I497">
            <v>2.1474849279547753E-4</v>
          </cell>
          <cell r="J497">
            <v>1.7446634924539456E-4</v>
          </cell>
          <cell r="K497">
            <v>1.5303687977418338E-4</v>
          </cell>
          <cell r="L497">
            <v>9.720728584491018E-5</v>
          </cell>
          <cell r="M497">
            <v>6.7882600028944471E-5</v>
          </cell>
          <cell r="N497">
            <v>4.3932841260397863E-5</v>
          </cell>
          <cell r="O497">
            <v>4.2685984580809124E-5</v>
          </cell>
        </row>
        <row r="498">
          <cell r="A498" t="str">
            <v>TPRLPH2OFCL</v>
          </cell>
          <cell r="B498" t="str">
            <v>VAR_fout</v>
          </cell>
          <cell r="C498" t="str">
            <v>TPRLP</v>
          </cell>
          <cell r="I498">
            <v>2.0011527340871608E-6</v>
          </cell>
          <cell r="J498">
            <v>4.2777869428042284E-6</v>
          </cell>
          <cell r="K498">
            <v>8.3464931775327809E-6</v>
          </cell>
          <cell r="L498">
            <v>8.6983856504148842E-6</v>
          </cell>
          <cell r="M498">
            <v>1.2354337201148745E-5</v>
          </cell>
          <cell r="N498">
            <v>1.1821082227339164E-5</v>
          </cell>
          <cell r="O498">
            <v>2.6234913978618737E-5</v>
          </cell>
        </row>
        <row r="499">
          <cell r="A499" t="str">
            <v>TPRLPH2OFCL</v>
          </cell>
          <cell r="B499" t="str">
            <v>VAR_fin</v>
          </cell>
          <cell r="C499" t="str">
            <v>TH2O</v>
          </cell>
          <cell r="I499">
            <v>1.1153526328782182E-4</v>
          </cell>
          <cell r="J499">
            <v>2.2960610804253622E-4</v>
          </cell>
          <cell r="K499">
            <v>4.3201137415983966E-4</v>
          </cell>
          <cell r="L499">
            <v>4.5022519732278372E-4</v>
          </cell>
          <cell r="M499">
            <v>6.3945588615217338E-4</v>
          </cell>
          <cell r="N499">
            <v>6.118548075778607E-4</v>
          </cell>
          <cell r="O499">
            <v>1.3579093635847823E-3</v>
          </cell>
        </row>
        <row r="500">
          <cell r="A500" t="str">
            <v>TPRLPH2OFCL</v>
          </cell>
          <cell r="B500" t="str">
            <v>VAR_ncap</v>
          </cell>
          <cell r="C500" t="str">
            <v>-</v>
          </cell>
          <cell r="I500">
            <v>1.02306844541822E-7</v>
          </cell>
          <cell r="J500">
            <v>1.8557522165921499E-8</v>
          </cell>
          <cell r="K500">
            <v>6.4566144537876804E-8</v>
          </cell>
          <cell r="M500">
            <v>6.5545196460672797E-8</v>
          </cell>
          <cell r="O500">
            <v>3.29992262593708E-7</v>
          </cell>
        </row>
        <row r="501">
          <cell r="A501" t="str">
            <v>TPRLPH2OFCL</v>
          </cell>
          <cell r="B501" t="str">
            <v>VAR_cap</v>
          </cell>
          <cell r="C501" t="str">
            <v>-</v>
          </cell>
          <cell r="I501">
            <v>1.02306844541822E-7</v>
          </cell>
          <cell r="J501">
            <v>1.2086436670774301E-7</v>
          </cell>
          <cell r="K501">
            <v>1.8543051124562001E-7</v>
          </cell>
          <cell r="L501">
            <v>1.8543051124562001E-7</v>
          </cell>
          <cell r="M501">
            <v>2.50975707706293E-7</v>
          </cell>
          <cell r="N501">
            <v>2.3495957428726601E-7</v>
          </cell>
          <cell r="O501">
            <v>4.7866112575817896E-7</v>
          </cell>
        </row>
        <row r="502">
          <cell r="A502" t="str">
            <v>T_C-ICE-GSL-S4</v>
          </cell>
          <cell r="B502" t="str">
            <v>VAR_fout</v>
          </cell>
          <cell r="C502" t="str">
            <v>CO2_T</v>
          </cell>
          <cell r="D502">
            <v>288.68606518426282</v>
          </cell>
          <cell r="E502">
            <v>387.84776322161207</v>
          </cell>
          <cell r="F502">
            <v>978.75431912117074</v>
          </cell>
          <cell r="G502">
            <v>1861.1661941903012</v>
          </cell>
          <cell r="H502">
            <v>2342.4944730034085</v>
          </cell>
          <cell r="I502">
            <v>2160.1422132681155</v>
          </cell>
          <cell r="J502">
            <v>1897.491820707533</v>
          </cell>
          <cell r="K502">
            <v>1663.557721019271</v>
          </cell>
          <cell r="L502">
            <v>1485.7287823777708</v>
          </cell>
          <cell r="M502">
            <v>1319.452006082041</v>
          </cell>
          <cell r="N502">
            <v>1205.3067613672717</v>
          </cell>
          <cell r="O502">
            <v>1119.4200905204229</v>
          </cell>
        </row>
        <row r="503">
          <cell r="A503" t="str">
            <v>T_C-ICE-GSL-S4</v>
          </cell>
          <cell r="B503" t="str">
            <v>VAR_fout</v>
          </cell>
          <cell r="C503" t="str">
            <v>TPCAR</v>
          </cell>
          <cell r="D503">
            <v>1.7217970887687124</v>
          </cell>
          <cell r="E503">
            <v>2.2771486172413744</v>
          </cell>
          <cell r="F503">
            <v>5.7563066408872583</v>
          </cell>
          <cell r="G503">
            <v>11.009145673551192</v>
          </cell>
          <cell r="H503">
            <v>14.39680477025232</v>
          </cell>
          <cell r="I503">
            <v>14.015731760820829</v>
          </cell>
          <cell r="J503">
            <v>13.328823020311066</v>
          </cell>
          <cell r="K503">
            <v>12.675580271669576</v>
          </cell>
          <cell r="L503">
            <v>12.05435423147436</v>
          </cell>
          <cell r="M503">
            <v>11.463572883432267</v>
          </cell>
          <cell r="N503">
            <v>10.902484318710925</v>
          </cell>
          <cell r="O503">
            <v>10.36950228597294</v>
          </cell>
        </row>
        <row r="504">
          <cell r="A504" t="str">
            <v>T_C-ICE-GSL-S4</v>
          </cell>
          <cell r="B504" t="str">
            <v>VAR_fin</v>
          </cell>
          <cell r="C504" t="str">
            <v>TGSL</v>
          </cell>
          <cell r="D504">
            <v>3.9117353005997622</v>
          </cell>
          <cell r="E504">
            <v>5.2553897455502856</v>
          </cell>
          <cell r="F504">
            <v>13.262253646628317</v>
          </cell>
          <cell r="G504">
            <v>25.219054121819809</v>
          </cell>
          <cell r="H504">
            <v>31.741117520371397</v>
          </cell>
          <cell r="I504">
            <v>29.270219691979875</v>
          </cell>
          <cell r="J504">
            <v>25.711271283299908</v>
          </cell>
          <cell r="K504">
            <v>22.541432534136469</v>
          </cell>
          <cell r="L504">
            <v>20.131826319481959</v>
          </cell>
          <cell r="M504">
            <v>17.878753469946378</v>
          </cell>
          <cell r="N504">
            <v>16.332069937225903</v>
          </cell>
          <cell r="O504">
            <v>15.168293909490805</v>
          </cell>
        </row>
        <row r="505">
          <cell r="A505" t="str">
            <v>T_C-ICE-GSL-S4</v>
          </cell>
          <cell r="B505" t="str">
            <v>VAR_ncap</v>
          </cell>
          <cell r="C505" t="str">
            <v>-</v>
          </cell>
          <cell r="E505">
            <v>5.9111649813177297E-5</v>
          </cell>
          <cell r="F505">
            <v>0.28072446646578397</v>
          </cell>
          <cell r="G505">
            <v>0.508056162294378</v>
          </cell>
          <cell r="H505">
            <v>0.57098023254378605</v>
          </cell>
          <cell r="I505">
            <v>0.45459166411760998</v>
          </cell>
          <cell r="J505">
            <v>0.51045046198990296</v>
          </cell>
          <cell r="K505">
            <v>0.54665743249477605</v>
          </cell>
          <cell r="L505">
            <v>0.45712346744912702</v>
          </cell>
          <cell r="M505">
            <v>0.44374361396564399</v>
          </cell>
          <cell r="N505">
            <v>0.42466754498859</v>
          </cell>
          <cell r="O505">
            <v>0.29798287236654503</v>
          </cell>
        </row>
        <row r="506">
          <cell r="A506" t="str">
            <v>T_C-ICE-GSL-S4</v>
          </cell>
          <cell r="B506" t="str">
            <v>VAR_cap</v>
          </cell>
          <cell r="C506" t="str">
            <v>-</v>
          </cell>
          <cell r="D506">
            <v>0.15707597980168578</v>
          </cell>
          <cell r="E506">
            <v>0.17932241862710294</v>
          </cell>
          <cell r="F506">
            <v>0.45340505021463762</v>
          </cell>
          <cell r="G506">
            <v>0.86699367478932898</v>
          </cell>
          <cell r="H506">
            <v>1.13386338401842</v>
          </cell>
          <cell r="I506">
            <v>1.196387560120149</v>
          </cell>
          <cell r="J506">
            <v>1.2129137237729863</v>
          </cell>
          <cell r="K506">
            <v>1.2344069079096318</v>
          </cell>
          <cell r="L506">
            <v>1.2381835845134184</v>
          </cell>
          <cell r="M506">
            <v>1.2387504318706859</v>
          </cell>
          <cell r="N506">
            <v>1.2262540316355721</v>
          </cell>
          <cell r="O506">
            <v>1.1663939661912928</v>
          </cell>
        </row>
        <row r="507">
          <cell r="A507" t="str">
            <v>T_C-ICE-DSL-S3</v>
          </cell>
          <cell r="B507" t="str">
            <v>VAR_fout</v>
          </cell>
          <cell r="C507" t="str">
            <v>CO2_T</v>
          </cell>
          <cell r="D507">
            <v>368.38457436758927</v>
          </cell>
          <cell r="E507">
            <v>390.50111216307579</v>
          </cell>
          <cell r="F507">
            <v>386.79993667710698</v>
          </cell>
          <cell r="G507">
            <v>295.50420179652377</v>
          </cell>
          <cell r="H507">
            <v>10.373247164931417</v>
          </cell>
          <cell r="I507">
            <v>0.29917898992358005</v>
          </cell>
          <cell r="J507">
            <v>0.26578974347413664</v>
          </cell>
          <cell r="K507">
            <v>0.29607045297269291</v>
          </cell>
          <cell r="L507">
            <v>0.19808786088238359</v>
          </cell>
          <cell r="M507">
            <v>0.13822833870910309</v>
          </cell>
          <cell r="N507">
            <v>7.6732085845741593E-2</v>
          </cell>
          <cell r="O507">
            <v>6.3025984707004989E-2</v>
          </cell>
        </row>
        <row r="508">
          <cell r="A508" t="str">
            <v>T_C-ICE-DSL-S3</v>
          </cell>
          <cell r="B508" t="str">
            <v>VAR_fout</v>
          </cell>
          <cell r="C508" t="str">
            <v>TPCAR</v>
          </cell>
          <cell r="D508">
            <v>2.6537395914025685</v>
          </cell>
          <cell r="E508">
            <v>2.8364780012302555</v>
          </cell>
          <cell r="F508">
            <v>2.8071409178422679</v>
          </cell>
          <cell r="G508">
            <v>2.1818120272555634</v>
          </cell>
          <cell r="H508">
            <v>8.3344136146241476E-2</v>
          </cell>
          <cell r="I508">
            <v>2.0327537243121857E-3</v>
          </cell>
          <cell r="J508">
            <v>1.8784892229756788E-3</v>
          </cell>
          <cell r="K508">
            <v>2.2559485281078233E-3</v>
          </cell>
          <cell r="L508">
            <v>1.5767258574120627E-3</v>
          </cell>
          <cell r="M508">
            <v>1.1471144642038549E-3</v>
          </cell>
          <cell r="N508">
            <v>6.716078064349317E-4</v>
          </cell>
          <cell r="O508">
            <v>5.723042614711757E-4</v>
          </cell>
        </row>
        <row r="509">
          <cell r="A509" t="str">
            <v>T_C-ICE-DSL-S3</v>
          </cell>
          <cell r="B509" t="str">
            <v>VAR_fin</v>
          </cell>
          <cell r="C509" t="str">
            <v>TDSL</v>
          </cell>
          <cell r="D509">
            <v>5.0257104279343707</v>
          </cell>
          <cell r="E509">
            <v>5.3274367280092108</v>
          </cell>
          <cell r="F509">
            <v>5.2769432015976596</v>
          </cell>
          <cell r="G509">
            <v>4.0314352223263796</v>
          </cell>
          <cell r="H509">
            <v>0.14151769665663619</v>
          </cell>
          <cell r="I509">
            <v>4.0815687574840423E-3</v>
          </cell>
          <cell r="J509">
            <v>3.6260537991014462E-3</v>
          </cell>
          <cell r="K509">
            <v>4.039160340691586E-3</v>
          </cell>
          <cell r="L509">
            <v>2.7024264786136942E-3</v>
          </cell>
          <cell r="M509">
            <v>1.885789068337015E-3</v>
          </cell>
          <cell r="N509">
            <v>1.0468224535571857E-3</v>
          </cell>
          <cell r="O509">
            <v>8.5983608058669931E-4</v>
          </cell>
        </row>
        <row r="510">
          <cell r="A510" t="str">
            <v>T_C-ICE-DSL-S3</v>
          </cell>
          <cell r="B510" t="str">
            <v>VAR_ncap</v>
          </cell>
          <cell r="C510" t="str">
            <v>-</v>
          </cell>
          <cell r="E510">
            <v>4.3196262666229497E-5</v>
          </cell>
          <cell r="F510">
            <v>5.5570416717315302E-5</v>
          </cell>
          <cell r="G510">
            <v>4.89929737810031E-5</v>
          </cell>
          <cell r="H510">
            <v>5.9307538445455703E-5</v>
          </cell>
          <cell r="I510">
            <v>8.3118534669462702E-5</v>
          </cell>
          <cell r="J510">
            <v>4.3467397580272797E-5</v>
          </cell>
          <cell r="K510">
            <v>8.8685471734365894E-5</v>
          </cell>
          <cell r="L510">
            <v>2.4041594166830499E-5</v>
          </cell>
          <cell r="M510">
            <v>1.4570938677933401E-5</v>
          </cell>
          <cell r="N510">
            <v>1.5801296745403999E-5</v>
          </cell>
          <cell r="O510">
            <v>1.85632417636569E-5</v>
          </cell>
        </row>
        <row r="511">
          <cell r="A511" t="str">
            <v>T_C-ICE-DSL-S3</v>
          </cell>
          <cell r="B511" t="str">
            <v>VAR_cap</v>
          </cell>
          <cell r="C511" t="str">
            <v>-</v>
          </cell>
          <cell r="D511">
            <v>0.18324172870363001</v>
          </cell>
          <cell r="E511">
            <v>0.19503913199456913</v>
          </cell>
          <cell r="F511">
            <v>0.19305761936398813</v>
          </cell>
          <cell r="G511">
            <v>0.15004649995928457</v>
          </cell>
          <cell r="H511">
            <v>5.7532879771970587E-3</v>
          </cell>
          <cell r="I511">
            <v>1.5994704966389091E-4</v>
          </cell>
          <cell r="J511">
            <v>1.4600742578140685E-4</v>
          </cell>
          <cell r="K511">
            <v>1.7284168216679229E-4</v>
          </cell>
          <cell r="L511">
            <v>1.3027648497935537E-4</v>
          </cell>
          <cell r="M511">
            <v>9.3264788892090793E-5</v>
          </cell>
          <cell r="N511">
            <v>5.4112940791121276E-5</v>
          </cell>
          <cell r="O511">
            <v>4.8859312740198356E-5</v>
          </cell>
        </row>
        <row r="512">
          <cell r="A512" t="str">
            <v>T_C-ICE-DSL-S4</v>
          </cell>
          <cell r="B512" t="str">
            <v>VAR_fout</v>
          </cell>
          <cell r="C512" t="str">
            <v>CO2_T</v>
          </cell>
          <cell r="D512">
            <v>141.49011370057119</v>
          </cell>
          <cell r="E512">
            <v>162.05826367902611</v>
          </cell>
          <cell r="F512">
            <v>159.24384623031287</v>
          </cell>
          <cell r="G512">
            <v>121.77374319911762</v>
          </cell>
          <cell r="H512">
            <v>8.041374388421529</v>
          </cell>
          <cell r="I512">
            <v>0.22515960120211009</v>
          </cell>
          <cell r="J512">
            <v>0.21793998596621839</v>
          </cell>
          <cell r="K512">
            <v>0.26527671529119612</v>
          </cell>
          <cell r="L512">
            <v>0.18427099363046054</v>
          </cell>
          <cell r="M512">
            <v>0.12597724895377449</v>
          </cell>
          <cell r="N512">
            <v>6.4440881108815309E-2</v>
          </cell>
          <cell r="O512">
            <v>5.50606787368818E-2</v>
          </cell>
        </row>
        <row r="513">
          <cell r="A513" t="str">
            <v>T_C-ICE-DSL-S4</v>
          </cell>
          <cell r="B513" t="str">
            <v>VAR_fout</v>
          </cell>
          <cell r="C513" t="str">
            <v>TPCAR</v>
          </cell>
          <cell r="D513">
            <v>0.89979791621376282</v>
          </cell>
          <cell r="E513">
            <v>1.0075911087727973</v>
          </cell>
          <cell r="F513">
            <v>0.99229874879791113</v>
          </cell>
          <cell r="G513">
            <v>0.7703724118518902</v>
          </cell>
          <cell r="H513">
            <v>4.2941293061727275E-2</v>
          </cell>
          <cell r="I513">
            <v>1.4463994554935586E-3</v>
          </cell>
          <cell r="J513">
            <v>1.457495549669187E-3</v>
          </cell>
          <cell r="K513">
            <v>1.9022462513683665E-3</v>
          </cell>
          <cell r="L513">
            <v>1.3761976837383468E-3</v>
          </cell>
          <cell r="M513">
            <v>9.7761789307262937E-4</v>
          </cell>
          <cell r="N513">
            <v>5.2599473117852344E-4</v>
          </cell>
          <cell r="O513">
            <v>4.667581266131245E-4</v>
          </cell>
        </row>
        <row r="514">
          <cell r="A514" t="str">
            <v>T_C-ICE-DSL-S4</v>
          </cell>
          <cell r="B514" t="str">
            <v>VAR_fin</v>
          </cell>
          <cell r="C514" t="str">
            <v>TDSL</v>
          </cell>
          <cell r="D514">
            <v>1.9302880450282562</v>
          </cell>
          <cell r="E514">
            <v>2.2108903639703423</v>
          </cell>
          <cell r="F514">
            <v>2.1724944915458804</v>
          </cell>
          <cell r="G514">
            <v>1.6613061827983322</v>
          </cell>
          <cell r="H514">
            <v>0.10970497119265404</v>
          </cell>
          <cell r="I514">
            <v>3.0717544502334277E-3</v>
          </cell>
          <cell r="J514">
            <v>2.9732603815309454E-3</v>
          </cell>
          <cell r="K514">
            <v>3.6190547788703467E-3</v>
          </cell>
          <cell r="L514">
            <v>2.5139289717661757E-3</v>
          </cell>
          <cell r="M514">
            <v>1.7186527824525899E-3</v>
          </cell>
          <cell r="N514">
            <v>8.7913889643677129E-4</v>
          </cell>
          <cell r="O514">
            <v>7.5116887772007867E-4</v>
          </cell>
        </row>
        <row r="515">
          <cell r="A515" t="str">
            <v>T_C-ICE-DSL-S4</v>
          </cell>
          <cell r="B515" t="str">
            <v>VAR_ncap</v>
          </cell>
          <cell r="C515" t="str">
            <v>-</v>
          </cell>
          <cell r="E515">
            <v>1.59381930605322E-5</v>
          </cell>
          <cell r="F515">
            <v>2.6381586923551502E-5</v>
          </cell>
          <cell r="G515">
            <v>2.7688730484162701E-5</v>
          </cell>
          <cell r="H515">
            <v>4.6161559480809501E-5</v>
          </cell>
          <cell r="I515">
            <v>8.2114837124205194E-5</v>
          </cell>
          <cell r="J515">
            <v>4.2811117051376398E-5</v>
          </cell>
          <cell r="K515">
            <v>9.1908434967832994E-5</v>
          </cell>
          <cell r="L515">
            <v>2.26287728988168E-5</v>
          </cell>
          <cell r="M515">
            <v>1.31884209231564E-5</v>
          </cell>
          <cell r="N515">
            <v>1.35358814783305E-5</v>
          </cell>
          <cell r="O515">
            <v>1.8925757523607301E-5</v>
          </cell>
        </row>
        <row r="516">
          <cell r="A516" t="str">
            <v>T_C-ICE-DSL-S4</v>
          </cell>
          <cell r="B516" t="str">
            <v>VAR_cap</v>
          </cell>
          <cell r="C516" t="str">
            <v>-</v>
          </cell>
          <cell r="D516">
            <v>7.1262589970448695E-2</v>
          </cell>
          <cell r="E516">
            <v>7.935326124240312E-2</v>
          </cell>
          <cell r="F516">
            <v>7.824244376015517E-2</v>
          </cell>
          <cell r="G516">
            <v>6.1110923174267473E-2</v>
          </cell>
          <cell r="H516">
            <v>3.4519251697609811E-3</v>
          </cell>
          <cell r="I516">
            <v>1.3497074636836099E-4</v>
          </cell>
          <cell r="J516">
            <v>1.3642803433735614E-4</v>
          </cell>
          <cell r="K516">
            <v>1.7488006643343561E-4</v>
          </cell>
          <cell r="L516">
            <v>1.3123337761430592E-4</v>
          </cell>
          <cell r="M516">
            <v>9.2437991182296039E-5</v>
          </cell>
          <cell r="N516">
            <v>4.9751511276065903E-5</v>
          </cell>
          <cell r="O516">
            <v>4.5569891920162215E-5</v>
          </cell>
        </row>
        <row r="517">
          <cell r="A517" t="str">
            <v>TFLGV-ICENGAExt</v>
          </cell>
          <cell r="B517" t="str">
            <v>VAR_fout</v>
          </cell>
          <cell r="C517" t="str">
            <v>CO2_T</v>
          </cell>
          <cell r="D517">
            <v>6.03416932106982</v>
          </cell>
          <cell r="E517">
            <v>1.8284831074532599</v>
          </cell>
          <cell r="F517">
            <v>3.9438979824542302</v>
          </cell>
          <cell r="G517">
            <v>1.9526693783752901E-3</v>
          </cell>
        </row>
        <row r="518">
          <cell r="A518" t="str">
            <v>TFLGV-ICENGAExt</v>
          </cell>
          <cell r="B518" t="str">
            <v>VAR_fout</v>
          </cell>
          <cell r="C518" t="str">
            <v>TFLGV</v>
          </cell>
          <cell r="D518">
            <v>2.9698304401124229E-2</v>
          </cell>
          <cell r="E518">
            <v>9.0830981355065447E-3</v>
          </cell>
          <cell r="F518">
            <v>1.9862908439678938E-2</v>
          </cell>
          <cell r="G518">
            <v>9.8343550589250723E-6</v>
          </cell>
        </row>
        <row r="519">
          <cell r="A519" t="str">
            <v>TFLGV-ICENGAExt</v>
          </cell>
          <cell r="B519" t="str">
            <v>VAR_fin</v>
          </cell>
          <cell r="C519" t="str">
            <v>TNGA</v>
          </cell>
          <cell r="D519">
            <v>0.10698881774946499</v>
          </cell>
          <cell r="E519">
            <v>3.2419913252717356E-2</v>
          </cell>
          <cell r="F519">
            <v>6.9927269192450847E-2</v>
          </cell>
          <cell r="G519">
            <v>3.4621797488923531E-5</v>
          </cell>
        </row>
        <row r="520">
          <cell r="A520" t="str">
            <v>TFLGV-ICENGAExt</v>
          </cell>
          <cell r="B520" t="str">
            <v>VAR_cap</v>
          </cell>
          <cell r="C520" t="str">
            <v>-</v>
          </cell>
          <cell r="D520">
            <v>2.0849089545011252E-3</v>
          </cell>
          <cell r="E520">
            <v>1.8068452217545339E-3</v>
          </cell>
          <cell r="F520">
            <v>1.39E-3</v>
          </cell>
          <cell r="G520">
            <v>7.6958577645801218E-7</v>
          </cell>
        </row>
        <row r="521">
          <cell r="A521" t="str">
            <v>D-TGSL</v>
          </cell>
          <cell r="B521" t="str">
            <v>VAR_fout</v>
          </cell>
          <cell r="C521" t="str">
            <v>CO2</v>
          </cell>
          <cell r="D521">
            <v>5890.9052588854902</v>
          </cell>
          <cell r="E521">
            <v>5605.5632958984297</v>
          </cell>
          <cell r="F521">
            <v>5895.3805564718004</v>
          </cell>
          <cell r="G521">
            <v>4305.1644653722897</v>
          </cell>
          <cell r="H521">
            <v>3299.3496472347401</v>
          </cell>
          <cell r="I521">
            <v>2844.08354131531</v>
          </cell>
          <cell r="J521">
            <v>2447.3204977872001</v>
          </cell>
          <cell r="K521">
            <v>2115.9445141576398</v>
          </cell>
          <cell r="L521">
            <v>1925.0634402538999</v>
          </cell>
          <cell r="M521">
            <v>1750.01316651405</v>
          </cell>
          <cell r="N521">
            <v>1617.6455112710901</v>
          </cell>
          <cell r="O521">
            <v>1548.3594064541301</v>
          </cell>
        </row>
        <row r="522">
          <cell r="A522" t="str">
            <v>D-TGSL</v>
          </cell>
          <cell r="B522" t="str">
            <v>VAR_fout</v>
          </cell>
          <cell r="C522" t="str">
            <v>TGSL</v>
          </cell>
          <cell r="D522">
            <v>83.20423401108026</v>
          </cell>
          <cell r="E522">
            <v>79.173936600119092</v>
          </cell>
          <cell r="F522">
            <v>83.267497506257598</v>
          </cell>
          <cell r="G522">
            <v>61.541817846699097</v>
          </cell>
          <cell r="H522">
            <v>46.904898433325457</v>
          </cell>
          <cell r="I522">
            <v>40.171114725479725</v>
          </cell>
          <cell r="J522">
            <v>34.567134573787214</v>
          </cell>
          <cell r="K522">
            <v>29.887361057778584</v>
          </cell>
          <cell r="L522">
            <v>27.190785343657819</v>
          </cell>
          <cell r="M522">
            <v>24.719178331300604</v>
          </cell>
          <cell r="N522">
            <v>22.849219943093797</v>
          </cell>
          <cell r="O522">
            <v>21.872607515631742</v>
          </cell>
        </row>
        <row r="523">
          <cell r="A523" t="str">
            <v>D-TGSL</v>
          </cell>
          <cell r="B523" t="str">
            <v>VAR_fin</v>
          </cell>
          <cell r="C523" t="str">
            <v>GSL</v>
          </cell>
          <cell r="D523">
            <v>79.822564483543346</v>
          </cell>
          <cell r="E523">
            <v>75.956142220845933</v>
          </cell>
          <cell r="F523">
            <v>79.883205372246564</v>
          </cell>
          <cell r="G523">
            <v>58.335561861413026</v>
          </cell>
          <cell r="H523">
            <v>44.706634786378572</v>
          </cell>
          <cell r="I523">
            <v>38.537717361996023</v>
          </cell>
          <cell r="J523">
            <v>33.161524360260145</v>
          </cell>
          <cell r="K523">
            <v>28.671334880184766</v>
          </cell>
          <cell r="L523">
            <v>26.084870464144952</v>
          </cell>
          <cell r="M523">
            <v>23.712915535420713</v>
          </cell>
          <cell r="N523">
            <v>21.919315870881931</v>
          </cell>
          <cell r="O523">
            <v>20.980479762251075</v>
          </cell>
        </row>
        <row r="524">
          <cell r="A524" t="str">
            <v>D-TGSL</v>
          </cell>
          <cell r="B524" t="str">
            <v>VAR_fin</v>
          </cell>
          <cell r="C524" t="str">
            <v>ETH</v>
          </cell>
          <cell r="D524">
            <v>4.6226858084298783</v>
          </cell>
          <cell r="E524">
            <v>4.3986975196462694</v>
          </cell>
          <cell r="F524">
            <v>4.6262519697683944</v>
          </cell>
          <cell r="G524">
            <v>4.1241733701636951</v>
          </cell>
          <cell r="H524">
            <v>2.897864351892919</v>
          </cell>
          <cell r="I524">
            <v>2.2325616537627351</v>
          </cell>
          <cell r="J524">
            <v>1.9211894498868454</v>
          </cell>
          <cell r="K524">
            <v>1.661805180712643</v>
          </cell>
          <cell r="L524">
            <v>1.5114736426663631</v>
          </cell>
          <cell r="M524">
            <v>1.3749567950972044</v>
          </cell>
          <cell r="N524">
            <v>1.2707070781575796</v>
          </cell>
          <cell r="O524">
            <v>1.218364290459951</v>
          </cell>
        </row>
        <row r="525">
          <cell r="A525" t="str">
            <v>T_TW-BEVELC-S1</v>
          </cell>
          <cell r="B525" t="str">
            <v>VAR_fout</v>
          </cell>
          <cell r="C525" t="str">
            <v>TPTWL</v>
          </cell>
          <cell r="D525">
            <v>1.7174041826403568E-2</v>
          </cell>
          <cell r="E525">
            <v>2.4192093420198967E-2</v>
          </cell>
          <cell r="F525">
            <v>2.4529890496241165E-2</v>
          </cell>
          <cell r="G525">
            <v>1.726309849209777E-2</v>
          </cell>
          <cell r="H525">
            <v>4.3115173852183346E-3</v>
          </cell>
          <cell r="I525">
            <v>5.7969599071713849E-3</v>
          </cell>
          <cell r="J525">
            <v>9.1163118512916901E-3</v>
          </cell>
          <cell r="K525">
            <v>1.7003559634617724E-2</v>
          </cell>
          <cell r="L525">
            <v>3.0107964881760357E-2</v>
          </cell>
          <cell r="M525">
            <v>3.9579121431832634E-2</v>
          </cell>
          <cell r="N525">
            <v>3.6958282604827086E-2</v>
          </cell>
          <cell r="O525">
            <v>4.7938336000144507E-2</v>
          </cell>
        </row>
        <row r="526">
          <cell r="A526" t="str">
            <v>T_TW-BEVELC-S1</v>
          </cell>
          <cell r="B526" t="str">
            <v>VAR_fin</v>
          </cell>
          <cell r="C526" t="str">
            <v>T-ELC-TWSTGout_S1</v>
          </cell>
          <cell r="D526">
            <v>1.5473605518053161E-3</v>
          </cell>
          <cell r="E526">
            <v>2.1778959495218362E-3</v>
          </cell>
          <cell r="F526">
            <v>2.2077286933156388E-3</v>
          </cell>
          <cell r="G526">
            <v>1.551249708746991E-3</v>
          </cell>
          <cell r="H526">
            <v>3.7585668045445986E-4</v>
          </cell>
          <cell r="I526">
            <v>5.0116402245424204E-4</v>
          </cell>
          <cell r="J526">
            <v>7.7930544737177417E-4</v>
          </cell>
          <cell r="K526">
            <v>1.4333874425320084E-3</v>
          </cell>
          <cell r="L526">
            <v>2.5292347459484163E-3</v>
          </cell>
          <cell r="M526">
            <v>3.3221066163717193E-3</v>
          </cell>
          <cell r="N526">
            <v>3.1021243203362969E-3</v>
          </cell>
          <cell r="O526">
            <v>4.0237442733088019E-3</v>
          </cell>
        </row>
        <row r="527">
          <cell r="A527" t="str">
            <v>T_TW-BEVELC-S1</v>
          </cell>
          <cell r="B527" t="str">
            <v>VAR_ncap</v>
          </cell>
          <cell r="C527" t="str">
            <v>-</v>
          </cell>
          <cell r="D527">
            <v>8.0304604894626598E-5</v>
          </cell>
          <cell r="E527">
            <v>3.60027012667215E-4</v>
          </cell>
          <cell r="F527">
            <v>2.0707207401230099E-4</v>
          </cell>
          <cell r="G527">
            <v>3.3010227175184502E-4</v>
          </cell>
          <cell r="H527">
            <v>1.15586757457719E-3</v>
          </cell>
          <cell r="I527">
            <v>8.8972971880297701E-4</v>
          </cell>
          <cell r="J527">
            <v>1.8113415154903201E-3</v>
          </cell>
          <cell r="K527">
            <v>4.0067441289036096E-3</v>
          </cell>
          <cell r="L527">
            <v>5.6963679602446199E-3</v>
          </cell>
          <cell r="M527">
            <v>6.2091713922700197E-3</v>
          </cell>
          <cell r="N527">
            <v>5.7184948595969103E-3</v>
          </cell>
          <cell r="O527">
            <v>7.1691396644962997E-3</v>
          </cell>
        </row>
        <row r="528">
          <cell r="A528" t="str">
            <v>T_TW-BEVELC-S1</v>
          </cell>
          <cell r="B528" t="str">
            <v>VAR_cap</v>
          </cell>
          <cell r="C528" t="str">
            <v>-</v>
          </cell>
          <cell r="D528">
            <v>6.0211559984324698E-3</v>
          </cell>
          <cell r="E528">
            <v>8.3348577383375051E-3</v>
          </cell>
          <cell r="F528">
            <v>8.5408869761832464E-3</v>
          </cell>
          <cell r="G528">
            <v>6.1015248522441837E-3</v>
          </cell>
          <cell r="H528">
            <v>1.5917208423908489E-3</v>
          </cell>
          <cell r="I528">
            <v>2.1146580206086833E-3</v>
          </cell>
          <cell r="J528">
            <v>3.2999991255223933E-3</v>
          </cell>
          <cell r="K528">
            <v>6.1213874880152817E-3</v>
          </cell>
          <cell r="L528">
            <v>1.0517354837251946E-2</v>
          </cell>
          <cell r="M528">
            <v>1.3957413743249764E-2</v>
          </cell>
          <cell r="N528">
            <v>1.2935980208469838E-2</v>
          </cell>
          <cell r="O528">
            <v>1.7076401046564983E-2</v>
          </cell>
        </row>
        <row r="529">
          <cell r="A529" t="str">
            <v>T_TW-BEVELC-S2</v>
          </cell>
          <cell r="B529" t="str">
            <v>VAR_fout</v>
          </cell>
          <cell r="C529" t="str">
            <v>TPTWL</v>
          </cell>
          <cell r="D529">
            <v>2.2091138897396448E-3</v>
          </cell>
          <cell r="E529">
            <v>3.0427093228953873E-3</v>
          </cell>
          <cell r="F529">
            <v>3.1880206514081728E-3</v>
          </cell>
          <cell r="G529">
            <v>2.9553359563968332E-3</v>
          </cell>
          <cell r="H529">
            <v>1.4831866028155846E-3</v>
          </cell>
          <cell r="I529">
            <v>1.5825910157223622E-3</v>
          </cell>
          <cell r="J529">
            <v>2.1868758638279649E-3</v>
          </cell>
          <cell r="K529">
            <v>2.978104647002561E-3</v>
          </cell>
          <cell r="L529">
            <v>3.5834410543016254E-3</v>
          </cell>
          <cell r="M529">
            <v>4.6382033948887957E-3</v>
          </cell>
          <cell r="N529">
            <v>4.3683026595004292E-3</v>
          </cell>
          <cell r="O529">
            <v>6.0427998226896193E-3</v>
          </cell>
        </row>
        <row r="530">
          <cell r="A530" t="str">
            <v>T_TW-BEVELC-S2</v>
          </cell>
          <cell r="B530" t="str">
            <v>VAR_fin</v>
          </cell>
          <cell r="C530" t="str">
            <v>T-ELC-TWSTGout_S2</v>
          </cell>
          <cell r="D530">
            <v>3.5151648114664836E-4</v>
          </cell>
          <cell r="E530">
            <v>4.8372549153998017E-4</v>
          </cell>
          <cell r="F530">
            <v>5.0631257341443906E-4</v>
          </cell>
          <cell r="G530">
            <v>4.6809048774281396E-4</v>
          </cell>
          <cell r="H530">
            <v>2.2973338409644893E-4</v>
          </cell>
          <cell r="I530">
            <v>2.4182773497578598E-4</v>
          </cell>
          <cell r="J530">
            <v>3.3102508397474007E-4</v>
          </cell>
          <cell r="K530">
            <v>4.4500630203240539E-4</v>
          </cell>
          <cell r="L530">
            <v>5.322376070944374E-4</v>
          </cell>
          <cell r="M530">
            <v>6.8748251636068934E-4</v>
          </cell>
          <cell r="N530">
            <v>6.474773633014533E-4</v>
          </cell>
          <cell r="O530">
            <v>8.956742243224089E-4</v>
          </cell>
        </row>
        <row r="531">
          <cell r="A531" t="str">
            <v>T_TW-BEVELC-S2</v>
          </cell>
          <cell r="B531" t="str">
            <v>VAR_ncap</v>
          </cell>
          <cell r="C531" t="str">
            <v>-</v>
          </cell>
          <cell r="D531">
            <v>3.8090634569567902E-5</v>
          </cell>
          <cell r="E531">
            <v>1.2742859638083099E-4</v>
          </cell>
          <cell r="F531">
            <v>1.0122641435922699E-4</v>
          </cell>
          <cell r="G531">
            <v>1.14977770213073E-4</v>
          </cell>
          <cell r="H531">
            <v>2.8998490568356002E-4</v>
          </cell>
          <cell r="I531">
            <v>2.43231220603954E-4</v>
          </cell>
          <cell r="J531">
            <v>3.4518612120692702E-4</v>
          </cell>
          <cell r="K531">
            <v>5.5299912268001099E-4</v>
          </cell>
          <cell r="L531">
            <v>5.3889697871132495E-4</v>
          </cell>
          <cell r="M531">
            <v>6.6859122244393302E-4</v>
          </cell>
          <cell r="N531">
            <v>6.9471167376807896E-4</v>
          </cell>
          <cell r="O531">
            <v>9.4118436742160396E-4</v>
          </cell>
        </row>
        <row r="532">
          <cell r="A532" t="str">
            <v>T_TW-BEVELC-S2</v>
          </cell>
          <cell r="B532" t="str">
            <v>VAR_cap</v>
          </cell>
          <cell r="C532" t="str">
            <v>-</v>
          </cell>
          <cell r="D532">
            <v>8.2300453144960276E-4</v>
          </cell>
          <cell r="E532">
            <v>1.0682283812871573E-3</v>
          </cell>
          <cell r="F532">
            <v>1.1689868032191059E-3</v>
          </cell>
          <cell r="G532">
            <v>1.1175208978866529E-3</v>
          </cell>
          <cell r="H532">
            <v>5.6911529966280198E-4</v>
          </cell>
          <cell r="I532">
            <v>6.0370213265933351E-4</v>
          </cell>
          <cell r="J532">
            <v>8.326871232829415E-4</v>
          </cell>
          <cell r="K532">
            <v>1.1409262618081875E-3</v>
          </cell>
          <cell r="L532">
            <v>1.344106501696508E-3</v>
          </cell>
          <cell r="M532">
            <v>1.7596772231997305E-3</v>
          </cell>
          <cell r="N532">
            <v>1.6422637017403448E-3</v>
          </cell>
          <cell r="O532">
            <v>2.3036302939060341E-3</v>
          </cell>
        </row>
        <row r="533">
          <cell r="A533" t="str">
            <v>TFRLFH2OFCL</v>
          </cell>
          <cell r="B533" t="str">
            <v>VAR_fout</v>
          </cell>
          <cell r="C533" t="str">
            <v>TFRLF</v>
          </cell>
          <cell r="I533">
            <v>9.0077228262350154E-7</v>
          </cell>
          <cell r="J533">
            <v>1.1368448395065202E-6</v>
          </cell>
          <cell r="K533">
            <v>3.9387877004057908E-6</v>
          </cell>
          <cell r="L533">
            <v>3.2471091983243597E-6</v>
          </cell>
          <cell r="M533">
            <v>6.231159702494698E-6</v>
          </cell>
          <cell r="N533">
            <v>6.386735894677757E-6</v>
          </cell>
          <cell r="O533">
            <v>1.2598032080409012E-5</v>
          </cell>
        </row>
        <row r="534">
          <cell r="A534" t="str">
            <v>TFRLFH2OFCL</v>
          </cell>
          <cell r="B534" t="str">
            <v>VAR_fin</v>
          </cell>
          <cell r="C534" t="str">
            <v>TH2O</v>
          </cell>
          <cell r="I534">
            <v>1.2344634247013768E-4</v>
          </cell>
          <cell r="J534">
            <v>1.7184599423862633E-4</v>
          </cell>
          <cell r="K534">
            <v>6.6375487707994547E-4</v>
          </cell>
          <cell r="L534">
            <v>5.4719490633549513E-4</v>
          </cell>
          <cell r="M534">
            <v>1.0500598044339312E-3</v>
          </cell>
          <cell r="N534">
            <v>1.0762771241204921E-3</v>
          </cell>
          <cell r="O534">
            <v>2.122989577254852E-3</v>
          </cell>
        </row>
        <row r="535">
          <cell r="A535" t="str">
            <v>TFRLFH2OFCL</v>
          </cell>
          <cell r="B535" t="str">
            <v>VAR_ncap</v>
          </cell>
          <cell r="C535" t="str">
            <v>-</v>
          </cell>
          <cell r="I535">
            <v>8.3916881523453697E-8</v>
          </cell>
          <cell r="J535">
            <v>2.7721211013852501E-8</v>
          </cell>
          <cell r="K535">
            <v>2.2450863942369499E-7</v>
          </cell>
          <cell r="M535">
            <v>1.7631666729393299E-7</v>
          </cell>
          <cell r="N535">
            <v>1.4244663898529E-8</v>
          </cell>
          <cell r="O535">
            <v>6.3955275798598799E-7</v>
          </cell>
        </row>
        <row r="536">
          <cell r="A536" t="str">
            <v>TFRLFH2OFCL</v>
          </cell>
          <cell r="B536" t="str">
            <v>VAR_cap</v>
          </cell>
          <cell r="C536" t="str">
            <v>-</v>
          </cell>
          <cell r="I536">
            <v>8.3916881523453697E-8</v>
          </cell>
          <cell r="J536">
            <v>1.1163809253730601E-7</v>
          </cell>
          <cell r="K536">
            <v>3.3614673196100102E-7</v>
          </cell>
          <cell r="L536">
            <v>3.3614673196100102E-7</v>
          </cell>
          <cell r="M536">
            <v>5.1246339925493401E-7</v>
          </cell>
          <cell r="N536">
            <v>5.1357087788880699E-7</v>
          </cell>
          <cell r="O536">
            <v>1.0823439396160001E-6</v>
          </cell>
        </row>
        <row r="537">
          <cell r="A537" t="str">
            <v>T_TW-BEVELC-S3</v>
          </cell>
          <cell r="B537" t="str">
            <v>VAR_fout</v>
          </cell>
          <cell r="C537" t="str">
            <v>TPTWL</v>
          </cell>
          <cell r="D537">
            <v>3.5097455894976006E-4</v>
          </cell>
          <cell r="E537">
            <v>7.2981277368449303E-4</v>
          </cell>
          <cell r="F537">
            <v>9.5066967660540908E-4</v>
          </cell>
          <cell r="G537">
            <v>1.1136392826632056E-3</v>
          </cell>
          <cell r="H537">
            <v>1.5155258215959193E-3</v>
          </cell>
          <cell r="I537">
            <v>1.6219261394060623E-3</v>
          </cell>
          <cell r="J537">
            <v>1.529734650371956E-3</v>
          </cell>
          <cell r="K537">
            <v>2.0131040353189183E-3</v>
          </cell>
          <cell r="L537">
            <v>2.4113941493097172E-3</v>
          </cell>
          <cell r="M537">
            <v>2.8026112635358906E-3</v>
          </cell>
          <cell r="N537">
            <v>3.2150135967505098E-3</v>
          </cell>
          <cell r="O537">
            <v>3.7929951801106464E-3</v>
          </cell>
        </row>
        <row r="538">
          <cell r="A538" t="str">
            <v>T_TW-BEVELC-S3</v>
          </cell>
          <cell r="B538" t="str">
            <v>VAR_fin</v>
          </cell>
          <cell r="C538" t="str">
            <v>T-ELC-TWSTGout_S3</v>
          </cell>
          <cell r="D538">
            <v>8.5809844661988537E-5</v>
          </cell>
          <cell r="E538">
            <v>1.7799404394111868E-4</v>
          </cell>
          <cell r="F538">
            <v>2.3112144239512036E-4</v>
          </cell>
          <cell r="G538">
            <v>2.695667882069498E-4</v>
          </cell>
          <cell r="H538">
            <v>3.6355269684630289E-4</v>
          </cell>
          <cell r="I538">
            <v>3.8363473576272532E-4</v>
          </cell>
          <cell r="J538">
            <v>3.5445221678232489E-4</v>
          </cell>
          <cell r="K538">
            <v>4.6108164694997391E-4</v>
          </cell>
          <cell r="L538">
            <v>5.4798905743040616E-4</v>
          </cell>
          <cell r="M538">
            <v>6.3275704329974667E-4</v>
          </cell>
          <cell r="N538">
            <v>7.2426660640153109E-4</v>
          </cell>
          <cell r="O538">
            <v>8.5447220191314517E-4</v>
          </cell>
        </row>
        <row r="539">
          <cell r="A539" t="str">
            <v>T_TW-BEVELC-S3</v>
          </cell>
          <cell r="B539" t="str">
            <v>VAR_ncap</v>
          </cell>
          <cell r="C539" t="str">
            <v>-</v>
          </cell>
          <cell r="D539">
            <v>2.4946525161529001E-5</v>
          </cell>
          <cell r="E539">
            <v>7.8397031047467794E-5</v>
          </cell>
          <cell r="F539">
            <v>8.7581633327790602E-5</v>
          </cell>
          <cell r="G539">
            <v>7.56849199288234E-5</v>
          </cell>
          <cell r="H539">
            <v>1.5865695687930899E-4</v>
          </cell>
          <cell r="I539">
            <v>1.7395017844037299E-4</v>
          </cell>
          <cell r="J539">
            <v>1.8950417062834799E-4</v>
          </cell>
          <cell r="K539">
            <v>2.57359626940875E-4</v>
          </cell>
          <cell r="L539">
            <v>2.7733992695918002E-4</v>
          </cell>
          <cell r="M539">
            <v>3.5477196034634301E-4</v>
          </cell>
          <cell r="N539">
            <v>3.39702532916759E-4</v>
          </cell>
          <cell r="O539">
            <v>4.9152052557860696E-4</v>
          </cell>
        </row>
        <row r="540">
          <cell r="A540" t="str">
            <v>T_TW-BEVELC-S3</v>
          </cell>
          <cell r="B540" t="str">
            <v>VAR_cap</v>
          </cell>
          <cell r="C540" t="str">
            <v>-</v>
          </cell>
          <cell r="D540">
            <v>1.3194652516152901E-4</v>
          </cell>
          <cell r="E540">
            <v>2.6528605142765727E-4</v>
          </cell>
          <cell r="F540">
            <v>3.5272585458610633E-4</v>
          </cell>
          <cell r="G540">
            <v>4.2756139129536478E-4</v>
          </cell>
          <cell r="H540">
            <v>5.853383165323919E-4</v>
          </cell>
          <cell r="I540">
            <v>6.2482068833764361E-4</v>
          </cell>
          <cell r="J540">
            <v>5.889350118444041E-4</v>
          </cell>
          <cell r="K540">
            <v>7.7895575791300873E-4</v>
          </cell>
          <cell r="L540">
            <v>9.2255983700368748E-4</v>
          </cell>
          <cell r="M540">
            <v>1.0782552869199702E-3</v>
          </cell>
          <cell r="N540">
            <v>1.2284305366499929E-3</v>
          </cell>
          <cell r="O540">
            <v>1.4623298062703702E-3</v>
          </cell>
        </row>
        <row r="541">
          <cell r="A541" t="str">
            <v>T_TW-BEVELC-S4</v>
          </cell>
          <cell r="B541" t="str">
            <v>VAR_fout</v>
          </cell>
          <cell r="C541" t="str">
            <v>TPTWL</v>
          </cell>
          <cell r="D541">
            <v>2.4013622492966694E-4</v>
          </cell>
          <cell r="E541">
            <v>4.6094082213111337E-4</v>
          </cell>
          <cell r="F541">
            <v>6.1600932035598798E-4</v>
          </cell>
          <cell r="G541">
            <v>7.4627407193835946E-4</v>
          </cell>
          <cell r="H541">
            <v>9.8088489761340028E-4</v>
          </cell>
          <cell r="I541">
            <v>1.2688549911620156E-3</v>
          </cell>
          <cell r="J541">
            <v>1.3880254085267838E-3</v>
          </cell>
          <cell r="K541">
            <v>1.5216438094553027E-3</v>
          </cell>
          <cell r="L541">
            <v>1.8224131928198893E-3</v>
          </cell>
          <cell r="M541">
            <v>2.1270162866709155E-3</v>
          </cell>
          <cell r="N541">
            <v>2.3465272987393737E-3</v>
          </cell>
          <cell r="O541">
            <v>2.8073369441597405E-3</v>
          </cell>
        </row>
        <row r="542">
          <cell r="A542" t="str">
            <v>T_TW-BEVELC-S4</v>
          </cell>
          <cell r="B542" t="str">
            <v>VAR_fin</v>
          </cell>
          <cell r="C542" t="str">
            <v>T-ELC-TWSTGout_S4</v>
          </cell>
          <cell r="D542">
            <v>6.3780295822218856E-5</v>
          </cell>
          <cell r="E542">
            <v>1.2207517304986117E-4</v>
          </cell>
          <cell r="F542">
            <v>1.6254898095536153E-4</v>
          </cell>
          <cell r="G542">
            <v>1.958212240397636E-4</v>
          </cell>
          <cell r="H542">
            <v>2.5515662927093992E-4</v>
          </cell>
          <cell r="I542">
            <v>3.2698394946978864E-4</v>
          </cell>
          <cell r="J542">
            <v>3.5149867484419729E-4</v>
          </cell>
          <cell r="K542">
            <v>3.7696999590274569E-4</v>
          </cell>
          <cell r="L542">
            <v>4.4772696595800826E-4</v>
          </cell>
          <cell r="M542">
            <v>5.1904745268522299E-4</v>
          </cell>
          <cell r="N542">
            <v>5.7009410118858523E-4</v>
          </cell>
          <cell r="O542">
            <v>6.8077155012940085E-4</v>
          </cell>
        </row>
        <row r="543">
          <cell r="A543" t="str">
            <v>T_TW-BEVELC-S4</v>
          </cell>
          <cell r="B543" t="str">
            <v>VAR_ncap</v>
          </cell>
          <cell r="C543" t="str">
            <v>-</v>
          </cell>
          <cell r="D543">
            <v>7.6870006922471603E-5</v>
          </cell>
          <cell r="E543">
            <v>6.4244416121469696E-5</v>
          </cell>
          <cell r="F543">
            <v>5.9600886069076298E-5</v>
          </cell>
          <cell r="G543">
            <v>5.9877280391733801E-5</v>
          </cell>
          <cell r="H543">
            <v>9.2354371796905306E-5</v>
          </cell>
          <cell r="I543">
            <v>1.1113983265020101E-4</v>
          </cell>
          <cell r="J543">
            <v>1.43205415527743E-4</v>
          </cell>
          <cell r="K543">
            <v>1.8350782906977701E-4</v>
          </cell>
          <cell r="L543">
            <v>1.71172119543803E-4</v>
          </cell>
          <cell r="M543">
            <v>2.1376076423772E-4</v>
          </cell>
          <cell r="N543">
            <v>2.1428121837522299E-4</v>
          </cell>
          <cell r="O543">
            <v>3.0471599776608102E-4</v>
          </cell>
        </row>
        <row r="544">
          <cell r="A544" t="str">
            <v>T_TW-BEVELC-S4</v>
          </cell>
          <cell r="B544" t="str">
            <v>VAR_cap</v>
          </cell>
          <cell r="C544" t="str">
            <v>-</v>
          </cell>
          <cell r="D544">
            <v>8.9870006922471607E-5</v>
          </cell>
          <cell r="E544">
            <v>1.680946340898349E-4</v>
          </cell>
          <cell r="F544">
            <v>2.2762460989512578E-4</v>
          </cell>
          <cell r="G544">
            <v>2.8668173869186083E-4</v>
          </cell>
          <cell r="H544">
            <v>3.7880788382184833E-4</v>
          </cell>
          <cell r="I544">
            <v>4.8947387561968313E-4</v>
          </cell>
          <cell r="J544">
            <v>5.356560922048409E-4</v>
          </cell>
          <cell r="K544">
            <v>5.8963575028364698E-4</v>
          </cell>
          <cell r="L544">
            <v>7.0077206388878327E-4</v>
          </cell>
          <cell r="M544">
            <v>8.2192336433436878E-4</v>
          </cell>
          <cell r="N544">
            <v>9.027008907210788E-4</v>
          </cell>
          <cell r="O544">
            <v>1.086537057623037E-3</v>
          </cell>
        </row>
        <row r="545">
          <cell r="A545" t="str">
            <v>T_B_u-BeVELCEXT</v>
          </cell>
          <cell r="B545" t="str">
            <v>VAR_fout</v>
          </cell>
          <cell r="C545" t="str">
            <v>TPBSu</v>
          </cell>
          <cell r="D545">
            <v>1.9362823279270346E-3</v>
          </cell>
          <cell r="E545">
            <v>1.6028181339148048E-3</v>
          </cell>
          <cell r="F545">
            <v>1.0090306807975784E-3</v>
          </cell>
        </row>
        <row r="546">
          <cell r="A546" t="str">
            <v>T_B_u-BeVELCEXT</v>
          </cell>
          <cell r="B546" t="str">
            <v>VAR_fin</v>
          </cell>
          <cell r="C546" t="str">
            <v>TELC</v>
          </cell>
          <cell r="D546">
            <v>4.6205325743790311E-4</v>
          </cell>
          <cell r="E546">
            <v>4.7508493096041755E-4</v>
          </cell>
          <cell r="F546">
            <v>4.6965070085719222E-4</v>
          </cell>
        </row>
        <row r="547">
          <cell r="A547" t="str">
            <v>T_B_u-BeVELCEXT</v>
          </cell>
          <cell r="B547" t="str">
            <v>VAR_cap</v>
          </cell>
          <cell r="C547" t="str">
            <v>-</v>
          </cell>
          <cell r="D547">
            <v>3.7097088349126762E-5</v>
          </cell>
          <cell r="E547">
            <v>3.02316440049444E-5</v>
          </cell>
          <cell r="F547">
            <v>1.8894777503090199E-5</v>
          </cell>
        </row>
        <row r="548">
          <cell r="A548" t="str">
            <v>T_B_u-HYBDSL-S1</v>
          </cell>
          <cell r="B548" t="str">
            <v>VAR_fout</v>
          </cell>
          <cell r="C548" t="str">
            <v>CO2_T</v>
          </cell>
          <cell r="E548">
            <v>0.33207146880049199</v>
          </cell>
          <cell r="F548">
            <v>0.37407078829556578</v>
          </cell>
          <cell r="G548">
            <v>3.1324841972339382E-2</v>
          </cell>
          <cell r="H548">
            <v>8.4165591833400194E-2</v>
          </cell>
          <cell r="I548">
            <v>0.11929217647200901</v>
          </cell>
          <cell r="J548">
            <v>0.22146366436199591</v>
          </cell>
          <cell r="K548">
            <v>0.54018072456469945</v>
          </cell>
          <cell r="L548">
            <v>1.0251769059399791</v>
          </cell>
          <cell r="M548">
            <v>11.442095887220503</v>
          </cell>
          <cell r="N548">
            <v>27.56800770836351</v>
          </cell>
          <cell r="O548">
            <v>32.253200278576458</v>
          </cell>
        </row>
        <row r="549">
          <cell r="A549" t="str">
            <v>T_B_u-HYBDSL-S1</v>
          </cell>
          <cell r="B549" t="str">
            <v>VAR_fout</v>
          </cell>
          <cell r="C549" t="str">
            <v>TPBSu</v>
          </cell>
          <cell r="E549">
            <v>7.3623687525067904E-4</v>
          </cell>
          <cell r="F549">
            <v>8.3424553223112935E-4</v>
          </cell>
          <cell r="G549">
            <v>7.4963338420600212E-5</v>
          </cell>
          <cell r="H549">
            <v>2.1943095019958007E-4</v>
          </cell>
          <cell r="I549">
            <v>3.2344386726856336E-4</v>
          </cell>
          <cell r="J549">
            <v>6.3295360896926933E-4</v>
          </cell>
          <cell r="K549">
            <v>1.6343444566372755E-3</v>
          </cell>
          <cell r="L549">
            <v>3.1377318133203069E-3</v>
          </cell>
          <cell r="M549">
            <v>3.5111915783106781E-2</v>
          </cell>
          <cell r="N549">
            <v>8.459687582632465E-2</v>
          </cell>
          <cell r="O549">
            <v>9.8974144516817769E-2</v>
          </cell>
        </row>
        <row r="550">
          <cell r="A550" t="str">
            <v>T_B_u-HYBDSL-S1</v>
          </cell>
          <cell r="B550" t="str">
            <v>VAR_fin</v>
          </cell>
          <cell r="C550" t="str">
            <v>TDSL</v>
          </cell>
          <cell r="E550">
            <v>4.5303065320667461E-3</v>
          </cell>
          <cell r="F550">
            <v>5.103284969925864E-3</v>
          </cell>
          <cell r="G550">
            <v>4.2735118652577575E-4</v>
          </cell>
          <cell r="H550">
            <v>1.1482345407012311E-3</v>
          </cell>
          <cell r="I550">
            <v>1.627451247912811E-3</v>
          </cell>
          <cell r="J550">
            <v>3.0213323923873945E-3</v>
          </cell>
          <cell r="K550">
            <v>7.3694505397639797E-3</v>
          </cell>
          <cell r="L550">
            <v>1.3986042372987447E-2</v>
          </cell>
          <cell r="M550">
            <v>0.15609953461419587</v>
          </cell>
          <cell r="N550">
            <v>0.37609833162842404</v>
          </cell>
          <cell r="O550">
            <v>0.44001637487826045</v>
          </cell>
        </row>
        <row r="551">
          <cell r="A551" t="str">
            <v>T_B_u-HYBDSL-S1</v>
          </cell>
          <cell r="B551" t="str">
            <v>VAR_ncap</v>
          </cell>
          <cell r="C551" t="str">
            <v>-</v>
          </cell>
          <cell r="E551">
            <v>1.4057654560421199E-5</v>
          </cell>
          <cell r="F551">
            <v>2.0666097279451402E-6</v>
          </cell>
          <cell r="G551">
            <v>7.4719650366314701E-7</v>
          </cell>
          <cell r="H551">
            <v>3.5946778016113201E-6</v>
          </cell>
          <cell r="I551">
            <v>3.1042956769905001E-6</v>
          </cell>
          <cell r="J551">
            <v>8.4357853329072201E-6</v>
          </cell>
          <cell r="K551">
            <v>2.52971360054568E-5</v>
          </cell>
          <cell r="L551">
            <v>3.7362013619199897E-5</v>
          </cell>
          <cell r="M551">
            <v>6.69836167326931E-4</v>
          </cell>
          <cell r="N551">
            <v>1.27634481902284E-3</v>
          </cell>
          <cell r="O551">
            <v>7.2393524655485801E-4</v>
          </cell>
        </row>
        <row r="552">
          <cell r="A552" t="str">
            <v>T_B_u-HYBDSL-S1</v>
          </cell>
          <cell r="B552" t="str">
            <v>VAR_cap</v>
          </cell>
          <cell r="C552" t="str">
            <v>-</v>
          </cell>
          <cell r="E552">
            <v>1.4057654560421199E-5</v>
          </cell>
          <cell r="F552">
            <v>1.6124264288366301E-5</v>
          </cell>
          <cell r="G552">
            <v>1.5475439315509003E-6</v>
          </cell>
          <cell r="H552">
            <v>4.6253468209505874E-6</v>
          </cell>
          <cell r="I552">
            <v>6.7639411913328278E-6</v>
          </cell>
          <cell r="J552">
            <v>1.3332476254593544E-5</v>
          </cell>
          <cell r="K552">
            <v>3.4783875135816985E-5</v>
          </cell>
          <cell r="L552">
            <v>6.6445175354824497E-5</v>
          </cell>
          <cell r="M552">
            <v>7.2011846720482383E-4</v>
          </cell>
          <cell r="N552">
            <v>1.9527875575210004E-3</v>
          </cell>
          <cell r="O552">
            <v>2.4522219072955344E-3</v>
          </cell>
        </row>
        <row r="553">
          <cell r="A553" t="str">
            <v>T_B_u-HYBDSL-S2</v>
          </cell>
          <cell r="B553" t="str">
            <v>VAR_fout</v>
          </cell>
          <cell r="C553" t="str">
            <v>CO2_T</v>
          </cell>
          <cell r="E553">
            <v>4.4056754914387701E-2</v>
          </cell>
          <cell r="F553">
            <v>7.3023604366346195E-2</v>
          </cell>
          <cell r="G553">
            <v>5.8517733255296994E-2</v>
          </cell>
          <cell r="H553">
            <v>8.7691067487857002E-2</v>
          </cell>
          <cell r="I553">
            <v>0.11412407279431229</v>
          </cell>
          <cell r="J553">
            <v>0.18131803965550369</v>
          </cell>
          <cell r="K553">
            <v>0.2932480166311815</v>
          </cell>
          <cell r="L553">
            <v>0.42797862780122542</v>
          </cell>
          <cell r="M553">
            <v>0.67584803920796588</v>
          </cell>
          <cell r="N553">
            <v>0.87076744061080746</v>
          </cell>
          <cell r="O553">
            <v>1.7806987608128639</v>
          </cell>
        </row>
        <row r="554">
          <cell r="A554" t="str">
            <v>T_B_u-HYBDSL-S2</v>
          </cell>
          <cell r="B554" t="str">
            <v>VAR_fout</v>
          </cell>
          <cell r="C554" t="str">
            <v>TPBSu</v>
          </cell>
          <cell r="E554">
            <v>7.0018345361508414E-5</v>
          </cell>
          <cell r="F554">
            <v>1.1831515846379728E-4</v>
          </cell>
          <cell r="G554">
            <v>9.9544215489453925E-5</v>
          </cell>
          <cell r="H554">
            <v>1.617463462769338E-4</v>
          </cell>
          <cell r="I554">
            <v>2.220038604362301E-4</v>
          </cell>
          <cell r="J554">
            <v>3.6988458247735596E-4</v>
          </cell>
          <cell r="K554">
            <v>6.3181047049303408E-4</v>
          </cell>
          <cell r="L554">
            <v>9.3699313171478546E-4</v>
          </cell>
          <cell r="M554">
            <v>1.4864866424131444E-3</v>
          </cell>
          <cell r="N554">
            <v>1.9152000065475528E-3</v>
          </cell>
          <cell r="O554">
            <v>3.9165385834543471E-3</v>
          </cell>
        </row>
        <row r="555">
          <cell r="A555" t="str">
            <v>T_B_u-HYBDSL-S2</v>
          </cell>
          <cell r="B555" t="str">
            <v>VAR_fin</v>
          </cell>
          <cell r="C555" t="str">
            <v>TDSL</v>
          </cell>
          <cell r="E555">
            <v>6.0104713389342018E-4</v>
          </cell>
          <cell r="F555">
            <v>9.9622925465683658E-4</v>
          </cell>
          <cell r="G555">
            <v>7.9833196801223742E-4</v>
          </cell>
          <cell r="H555">
            <v>1.1963310707756743E-3</v>
          </cell>
          <cell r="I555">
            <v>1.5569450585854307E-3</v>
          </cell>
          <cell r="J555">
            <v>2.4736431058049592E-3</v>
          </cell>
          <cell r="K555">
            <v>4.0006550700024783E-3</v>
          </cell>
          <cell r="L555">
            <v>5.8387261637274958E-3</v>
          </cell>
          <cell r="M555">
            <v>9.2203006713228661E-3</v>
          </cell>
          <cell r="N555">
            <v>1.187950123616382E-2</v>
          </cell>
          <cell r="O555">
            <v>2.4293298237556164E-2</v>
          </cell>
        </row>
        <row r="556">
          <cell r="A556" t="str">
            <v>T_B_u-HYBDSL-S2</v>
          </cell>
          <cell r="B556" t="str">
            <v>VAR_ncap</v>
          </cell>
          <cell r="C556" t="str">
            <v>-</v>
          </cell>
          <cell r="E556">
            <v>1.3794842184255699E-6</v>
          </cell>
          <cell r="F556">
            <v>9.3016260506588803E-7</v>
          </cell>
          <cell r="G556">
            <v>7.3563118618450902E-7</v>
          </cell>
          <cell r="H556">
            <v>2.08789169881459E-6</v>
          </cell>
          <cell r="I556">
            <v>2.1698462775950999E-6</v>
          </cell>
          <cell r="J556">
            <v>4.0971472467367499E-6</v>
          </cell>
          <cell r="K556">
            <v>7.7440220116403207E-6</v>
          </cell>
          <cell r="L556">
            <v>8.6867029767237405E-6</v>
          </cell>
          <cell r="M556">
            <v>1.65239060825611E-5</v>
          </cell>
          <cell r="N556">
            <v>1.8920601389391799E-5</v>
          </cell>
          <cell r="O556">
            <v>4.5880072658146997E-5</v>
          </cell>
        </row>
        <row r="557">
          <cell r="A557" t="str">
            <v>T_B_u-HYBDSL-S2</v>
          </cell>
          <cell r="B557" t="str">
            <v>VAR_cap</v>
          </cell>
          <cell r="C557" t="str">
            <v>-</v>
          </cell>
          <cell r="E557">
            <v>1.3794842184255699E-6</v>
          </cell>
          <cell r="F557">
            <v>2.30964682349146E-6</v>
          </cell>
          <cell r="G557">
            <v>1.9349720055218757E-6</v>
          </cell>
          <cell r="H557">
            <v>3.2614459486999516E-6</v>
          </cell>
          <cell r="I557">
            <v>4.4122182729071902E-6</v>
          </cell>
          <cell r="J557">
            <v>7.3495883287382603E-6</v>
          </cell>
          <cell r="K557">
            <v>1.25823827524537E-5</v>
          </cell>
          <cell r="L557">
            <v>1.8273665490415399E-5</v>
          </cell>
          <cell r="M557">
            <v>2.9170448488245589E-5</v>
          </cell>
          <cell r="N557">
            <v>3.6979791272987514E-5</v>
          </cell>
          <cell r="O557">
            <v>7.5938109959044234E-5</v>
          </cell>
        </row>
        <row r="558">
          <cell r="A558" t="str">
            <v>T_B_u-HYBDSL-S3</v>
          </cell>
          <cell r="B558" t="str">
            <v>VAR_fout</v>
          </cell>
          <cell r="C558" t="str">
            <v>CO2_T</v>
          </cell>
          <cell r="E558">
            <v>3.1950749792133801</v>
          </cell>
          <cell r="F558">
            <v>42.86745564520951</v>
          </cell>
          <cell r="G558">
            <v>60.113580930436299</v>
          </cell>
          <cell r="H558">
            <v>64.052065862218996</v>
          </cell>
          <cell r="I558">
            <v>72.391000123878001</v>
          </cell>
          <cell r="J558">
            <v>78.075212960503322</v>
          </cell>
          <cell r="K558">
            <v>84.384823713024105</v>
          </cell>
          <cell r="L558">
            <v>89.760158126426674</v>
          </cell>
          <cell r="M558">
            <v>75.454627203862088</v>
          </cell>
          <cell r="N558">
            <v>42.960294852266529</v>
          </cell>
          <cell r="O558">
            <v>37.292365701247121</v>
          </cell>
        </row>
        <row r="559">
          <cell r="A559" t="str">
            <v>T_B_u-HYBDSL-S3</v>
          </cell>
          <cell r="B559" t="str">
            <v>VAR_fout</v>
          </cell>
          <cell r="C559" t="str">
            <v>TPBSu</v>
          </cell>
          <cell r="E559">
            <v>3.41022287921806E-3</v>
          </cell>
          <cell r="F559">
            <v>4.7901049515503988E-2</v>
          </cell>
          <cell r="G559">
            <v>6.8984984129099716E-2</v>
          </cell>
          <cell r="H559">
            <v>8.0990036990346792E-2</v>
          </cell>
          <cell r="I559">
            <v>9.4126469676284949E-2</v>
          </cell>
          <cell r="J559">
            <v>0.10796970936421153</v>
          </cell>
          <cell r="K559">
            <v>0.12167624544776361</v>
          </cell>
          <cell r="L559">
            <v>0.13252501952146237</v>
          </cell>
          <cell r="M559">
            <v>0.11184339488720328</v>
          </cell>
          <cell r="N559">
            <v>6.3678337561076631E-2</v>
          </cell>
          <cell r="O559">
            <v>5.5276991457842581E-2</v>
          </cell>
        </row>
        <row r="560">
          <cell r="A560" t="str">
            <v>T_B_u-HYBDSL-S3</v>
          </cell>
          <cell r="B560" t="str">
            <v>VAR_fin</v>
          </cell>
          <cell r="C560" t="str">
            <v>TDSL</v>
          </cell>
          <cell r="E560">
            <v>4.3589017451751463E-2</v>
          </cell>
          <cell r="F560">
            <v>0.58482204154446726</v>
          </cell>
          <cell r="G560">
            <v>0.82010342333473896</v>
          </cell>
          <cell r="H560">
            <v>0.87383445923900493</v>
          </cell>
          <cell r="I560">
            <v>0.98759891028483027</v>
          </cell>
          <cell r="J560">
            <v>1.065146152257892</v>
          </cell>
          <cell r="K560">
            <v>1.1512254258257038</v>
          </cell>
          <cell r="L560">
            <v>1.2245587738939527</v>
          </cell>
          <cell r="M560">
            <v>1.0293946412532362</v>
          </cell>
          <cell r="N560">
            <v>0.5860886064429266</v>
          </cell>
          <cell r="O560">
            <v>0.50876351570596468</v>
          </cell>
        </row>
        <row r="561">
          <cell r="A561" t="str">
            <v>T_B_u-HYBDSL-S3</v>
          </cell>
          <cell r="B561" t="str">
            <v>VAR_ncap</v>
          </cell>
          <cell r="C561" t="str">
            <v>-</v>
          </cell>
          <cell r="E561">
            <v>6.4350034243740295E-5</v>
          </cell>
          <cell r="F561">
            <v>8.3904191343523598E-4</v>
          </cell>
          <cell r="G561">
            <v>4.2375111309230098E-4</v>
          </cell>
          <cell r="H561">
            <v>1.2058050488890099E-3</v>
          </cell>
          <cell r="I561">
            <v>5.6935232310050996E-4</v>
          </cell>
          <cell r="J561">
            <v>1.34250887724988E-3</v>
          </cell>
          <cell r="K561">
            <v>9.5249220976465398E-4</v>
          </cell>
          <cell r="L561">
            <v>1.3406565108084201E-3</v>
          </cell>
          <cell r="M561">
            <v>1.0917743642202601E-3</v>
          </cell>
          <cell r="N561">
            <v>1.0944490704733599E-4</v>
          </cell>
          <cell r="O561">
            <v>9.3380720715463496E-4</v>
          </cell>
        </row>
        <row r="562">
          <cell r="A562" t="str">
            <v>T_B_u-HYBDSL-S3</v>
          </cell>
          <cell r="B562" t="str">
            <v>VAR_cap</v>
          </cell>
          <cell r="C562" t="str">
            <v>-</v>
          </cell>
          <cell r="E562">
            <v>6.4350034243740295E-5</v>
          </cell>
          <cell r="F562">
            <v>9.0339194767897601E-4</v>
          </cell>
          <cell r="G562">
            <v>1.30092001930595E-3</v>
          </cell>
          <cell r="H562">
            <v>1.52750931901132E-3</v>
          </cell>
          <cell r="I562">
            <v>1.77515737198952E-3</v>
          </cell>
          <cell r="J562">
            <v>2.0363016015525204E-3</v>
          </cell>
          <cell r="K562">
            <v>2.2950010870145302E-3</v>
          </cell>
          <cell r="L562">
            <v>2.4994283269520242E-3</v>
          </cell>
          <cell r="M562">
            <v>2.1095768217689699E-3</v>
          </cell>
          <cell r="N562">
            <v>1.2012192712676001E-3</v>
          </cell>
          <cell r="O562">
            <v>1.0432521142019701E-3</v>
          </cell>
        </row>
        <row r="563">
          <cell r="A563" t="str">
            <v>T_C-HY-GSL-S1</v>
          </cell>
          <cell r="B563" t="str">
            <v>VAR_fout</v>
          </cell>
          <cell r="C563" t="str">
            <v>CO2_T</v>
          </cell>
          <cell r="D563">
            <v>3.3614244429014315</v>
          </cell>
          <cell r="E563">
            <v>3.9771745344334248</v>
          </cell>
          <cell r="F563">
            <v>2.8144001009296398</v>
          </cell>
          <cell r="G563">
            <v>2.1918119321070084</v>
          </cell>
          <cell r="H563">
            <v>20.243565582339521</v>
          </cell>
          <cell r="I563">
            <v>36.032178574747178</v>
          </cell>
          <cell r="J563">
            <v>27.987845433447923</v>
          </cell>
          <cell r="K563">
            <v>11.154966113365628</v>
          </cell>
          <cell r="L563">
            <v>1.9442496890863952</v>
          </cell>
          <cell r="M563">
            <v>9.3282708152864959</v>
          </cell>
          <cell r="N563">
            <v>32.203008397055484</v>
          </cell>
          <cell r="O563">
            <v>42.954329701490451</v>
          </cell>
        </row>
        <row r="564">
          <cell r="A564" t="str">
            <v>T_C-HY-GSL-S1</v>
          </cell>
          <cell r="B564" t="str">
            <v>VAR_fout</v>
          </cell>
          <cell r="C564" t="str">
            <v>TPCAR</v>
          </cell>
          <cell r="D564">
            <v>5.1608929281373776E-2</v>
          </cell>
          <cell r="E564">
            <v>6.2538067686156343E-2</v>
          </cell>
          <cell r="F564">
            <v>4.4137374991352535E-2</v>
          </cell>
          <cell r="G564">
            <v>3.5573291824830135E-2</v>
          </cell>
          <cell r="H564">
            <v>0.25453042729777314</v>
          </cell>
          <cell r="I564">
            <v>0.46229208751880158</v>
          </cell>
          <cell r="J564">
            <v>0.35983624036327305</v>
          </cell>
          <cell r="K564">
            <v>0.14652823695453349</v>
          </cell>
          <cell r="L564">
            <v>2.6657524792750735E-2</v>
          </cell>
          <cell r="M564">
            <v>0.14887685291510844</v>
          </cell>
          <cell r="N564">
            <v>0.51418267777947291</v>
          </cell>
          <cell r="O564">
            <v>0.68587970001451981</v>
          </cell>
        </row>
        <row r="565">
          <cell r="A565" t="str">
            <v>T_C-HY-GSL-S1</v>
          </cell>
          <cell r="B565" t="str">
            <v>VAR_fin</v>
          </cell>
          <cell r="C565" t="str">
            <v>TGSL</v>
          </cell>
          <cell r="D565">
            <v>4.554775667888121E-2</v>
          </cell>
          <cell r="E565">
            <v>5.3891253854111337E-2</v>
          </cell>
          <cell r="F565">
            <v>3.8135502722623872E-2</v>
          </cell>
          <cell r="G565">
            <v>2.9699348673536689E-2</v>
          </cell>
          <cell r="H565">
            <v>0.27430305667126809</v>
          </cell>
          <cell r="I565">
            <v>0.48824090209684418</v>
          </cell>
          <cell r="J565">
            <v>0.37923909801419892</v>
          </cell>
          <cell r="K565">
            <v>0.15115130234912791</v>
          </cell>
          <cell r="L565">
            <v>2.6344846735588005E-2</v>
          </cell>
          <cell r="M565">
            <v>0.12639933354046745</v>
          </cell>
          <cell r="N565">
            <v>0.4363551273313746</v>
          </cell>
          <cell r="O565">
            <v>0.58203698782507518</v>
          </cell>
        </row>
        <row r="566">
          <cell r="A566" t="str">
            <v>T_C-HY-GSL-S1</v>
          </cell>
          <cell r="B566" t="str">
            <v>VAR_ncap</v>
          </cell>
          <cell r="C566" t="str">
            <v>-</v>
          </cell>
          <cell r="E566">
            <v>1.26810921442864E-4</v>
          </cell>
          <cell r="F566">
            <v>1.0939245358888301E-4</v>
          </cell>
          <cell r="G566">
            <v>7.0555112805425094E-5</v>
          </cell>
          <cell r="H566">
            <v>3.9006226162658503E-2</v>
          </cell>
          <cell r="I566">
            <v>3.73801291089031E-2</v>
          </cell>
          <cell r="J566">
            <v>1.34671713778966E-4</v>
          </cell>
          <cell r="K566">
            <v>1.20199024614692E-4</v>
          </cell>
          <cell r="L566">
            <v>1.15886834023676E-3</v>
          </cell>
          <cell r="M566">
            <v>2.24734205686168E-2</v>
          </cell>
          <cell r="N566">
            <v>7.7874694832645294E-2</v>
          </cell>
          <cell r="O566">
            <v>2.6155363297335799E-2</v>
          </cell>
        </row>
        <row r="567">
          <cell r="A567" t="str">
            <v>T_C-HY-GSL-S1</v>
          </cell>
          <cell r="B567" t="str">
            <v>VAR_cap</v>
          </cell>
          <cell r="C567" t="str">
            <v>-</v>
          </cell>
          <cell r="D567">
            <v>5.6691493183383809E-3</v>
          </cell>
          <cell r="E567">
            <v>6.6848334724420554E-3</v>
          </cell>
          <cell r="F567">
            <v>6.6780772403813608E-3</v>
          </cell>
          <cell r="G567">
            <v>5.3877521006612753E-3</v>
          </cell>
          <cell r="H567">
            <v>3.866684682116095E-2</v>
          </cell>
          <cell r="I567">
            <v>7.0245494680290649E-2</v>
          </cell>
          <cell r="J567">
            <v>5.4676746713068186E-2</v>
          </cell>
          <cell r="K567">
            <v>2.2258096587820051E-2</v>
          </cell>
          <cell r="L567">
            <v>4.0422608217728995E-3</v>
          </cell>
          <cell r="M567">
            <v>2.2612551655782791E-2</v>
          </cell>
          <cell r="N567">
            <v>7.8131524811213007E-2</v>
          </cell>
          <cell r="O567">
            <v>0.10422616915806308</v>
          </cell>
        </row>
        <row r="568">
          <cell r="A568" t="str">
            <v>T_B_u-HYBDSL-S4</v>
          </cell>
          <cell r="B568" t="str">
            <v>VAR_fout</v>
          </cell>
          <cell r="C568" t="str">
            <v>CO2_T</v>
          </cell>
          <cell r="E568">
            <v>2.91691888840597E-3</v>
          </cell>
          <cell r="F568">
            <v>6.3387006706183899E-3</v>
          </cell>
          <cell r="G568">
            <v>3.8236357414730901E-3</v>
          </cell>
          <cell r="H568">
            <v>7.2349947184272463E-3</v>
          </cell>
          <cell r="I568">
            <v>1.1139248922296639E-2</v>
          </cell>
          <cell r="J568">
            <v>1.090033019359179E-2</v>
          </cell>
          <cell r="K568">
            <v>1.509828659385214E-2</v>
          </cell>
          <cell r="L568">
            <v>1.531938798574403E-2</v>
          </cell>
          <cell r="M568">
            <v>1.535676132592393E-2</v>
          </cell>
          <cell r="N568">
            <v>2.402140150733667E-2</v>
          </cell>
          <cell r="O568">
            <v>3.4501575595449002E-2</v>
          </cell>
        </row>
        <row r="569">
          <cell r="A569" t="str">
            <v>T_B_u-HYBDSL-S4</v>
          </cell>
          <cell r="B569" t="str">
            <v>VAR_fout</v>
          </cell>
          <cell r="C569" t="str">
            <v>TPBSu</v>
          </cell>
          <cell r="E569">
            <v>2.0992042460053178E-6</v>
          </cell>
          <cell r="F569">
            <v>4.6556734029051759E-6</v>
          </cell>
          <cell r="G569">
            <v>2.9366015616825303E-6</v>
          </cell>
          <cell r="H569">
            <v>6.2180193899035262E-6</v>
          </cell>
          <cell r="I569">
            <v>9.8921680144038926E-6</v>
          </cell>
          <cell r="J569">
            <v>1.0265672735634534E-5</v>
          </cell>
          <cell r="K569">
            <v>1.4868534423471074E-5</v>
          </cell>
          <cell r="L569">
            <v>1.5347686619458197E-5</v>
          </cell>
          <cell r="M569">
            <v>1.5385128997282788E-5</v>
          </cell>
          <cell r="N569">
            <v>2.4065774875462742E-5</v>
          </cell>
          <cell r="O569">
            <v>3.4565308392819615E-5</v>
          </cell>
        </row>
        <row r="570">
          <cell r="A570" t="str">
            <v>T_B_u-HYBDSL-S4</v>
          </cell>
          <cell r="B570" t="str">
            <v>VAR_fin</v>
          </cell>
          <cell r="C570" t="str">
            <v>TDSL</v>
          </cell>
          <cell r="E570">
            <v>3.9794254957789471E-5</v>
          </cell>
          <cell r="F570">
            <v>8.6476134660551051E-5</v>
          </cell>
          <cell r="G570">
            <v>5.2164198382988975E-5</v>
          </cell>
          <cell r="H570">
            <v>9.8703884289594085E-5</v>
          </cell>
          <cell r="I570">
            <v>1.5196792527007682E-4</v>
          </cell>
          <cell r="J570">
            <v>1.4870846103126568E-4</v>
          </cell>
          <cell r="K570">
            <v>2.0597935325855567E-4</v>
          </cell>
          <cell r="L570">
            <v>2.0899574332529377E-4</v>
          </cell>
          <cell r="M570">
            <v>2.0950561154057203E-4</v>
          </cell>
          <cell r="N570">
            <v>3.2771352670309264E-4</v>
          </cell>
          <cell r="O570">
            <v>4.7068998083832174E-4</v>
          </cell>
        </row>
        <row r="571">
          <cell r="A571" t="str">
            <v>T_B_u-HYBDSL-S4</v>
          </cell>
          <cell r="B571" t="str">
            <v>VAR_ncap</v>
          </cell>
          <cell r="C571" t="str">
            <v>-</v>
          </cell>
          <cell r="E571">
            <v>4.4350693258496598E-8</v>
          </cell>
          <cell r="F571">
            <v>4.3755405181609598E-8</v>
          </cell>
          <cell r="G571">
            <v>3.3194242945715002E-8</v>
          </cell>
          <cell r="H571">
            <v>1.0881119484004E-7</v>
          </cell>
          <cell r="I571">
            <v>1.03243857668006E-7</v>
          </cell>
          <cell r="J571">
            <v>1.4249601357834801E-7</v>
          </cell>
          <cell r="K571">
            <v>1.90491145392543E-7</v>
          </cell>
          <cell r="L571">
            <v>1.6039970341468E-7</v>
          </cell>
          <cell r="M571">
            <v>2.66312854222351E-7</v>
          </cell>
          <cell r="N571">
            <v>3.0688145747473502E-7</v>
          </cell>
          <cell r="O571">
            <v>5.0988785187272998E-7</v>
          </cell>
        </row>
        <row r="572">
          <cell r="A572" t="str">
            <v>T_B_u-HYBDSL-S4</v>
          </cell>
          <cell r="B572" t="str">
            <v>VAR_cap</v>
          </cell>
          <cell r="C572" t="str">
            <v>-</v>
          </cell>
          <cell r="E572">
            <v>4.4350693258496598E-8</v>
          </cell>
          <cell r="F572">
            <v>8.8106098440106203E-8</v>
          </cell>
          <cell r="G572">
            <v>7.8673049386916006E-8</v>
          </cell>
          <cell r="H572">
            <v>1.17419607750525E-7</v>
          </cell>
          <cell r="I572">
            <v>1.9135406442362201E-7</v>
          </cell>
          <cell r="J572">
            <v>1.96029089054302E-7</v>
          </cell>
          <cell r="K572">
            <v>2.86656409081513E-7</v>
          </cell>
          <cell r="L572">
            <v>2.9978145653144E-7</v>
          </cell>
          <cell r="M572">
            <v>3.07910033587788E-7</v>
          </cell>
          <cell r="N572">
            <v>4.8876949099395405E-7</v>
          </cell>
          <cell r="O572">
            <v>7.1699074224999104E-7</v>
          </cell>
        </row>
        <row r="573">
          <cell r="A573" t="str">
            <v>TFRLFDSLEXT</v>
          </cell>
          <cell r="B573" t="str">
            <v>VAR_fout</v>
          </cell>
          <cell r="C573" t="str">
            <v>CO2_T</v>
          </cell>
          <cell r="D573">
            <v>29.010600292537699</v>
          </cell>
          <cell r="E573">
            <v>2.2889519710343701E-2</v>
          </cell>
          <cell r="F573">
            <v>2.3707757171948701E-2</v>
          </cell>
          <cell r="G573">
            <v>2.2091878448777701E-2</v>
          </cell>
          <cell r="H573">
            <v>2.2959929761131599E-2</v>
          </cell>
          <cell r="I573">
            <v>4.0121253026851697E-2</v>
          </cell>
          <cell r="J573">
            <v>4.0287335768666499E-2</v>
          </cell>
          <cell r="K573">
            <v>2.4482914920967099E-2</v>
          </cell>
          <cell r="L573">
            <v>1.6489485356466101E-3</v>
          </cell>
          <cell r="M573">
            <v>2.7053766309852501E-2</v>
          </cell>
          <cell r="N573">
            <v>2.8625275624187801E-2</v>
          </cell>
          <cell r="O573">
            <v>0.11879563593565</v>
          </cell>
        </row>
        <row r="574">
          <cell r="A574" t="str">
            <v>TFRLFDSLEXT</v>
          </cell>
          <cell r="B574" t="str">
            <v>VAR_fout</v>
          </cell>
          <cell r="C574" t="str">
            <v>TFRLF</v>
          </cell>
          <cell r="D574">
            <v>1.6041215073077282E-3</v>
          </cell>
          <cell r="E574">
            <v>1.2656604995778516E-6</v>
          </cell>
          <cell r="F574">
            <v>1.310904386192047E-6</v>
          </cell>
          <cell r="G574">
            <v>1.2215554659042375E-6</v>
          </cell>
          <cell r="H574">
            <v>1.2695537756790172E-6</v>
          </cell>
          <cell r="I574">
            <v>2.2184775299897264E-6</v>
          </cell>
          <cell r="J574">
            <v>2.2276609627850224E-6</v>
          </cell>
          <cell r="K574">
            <v>1.3537662092573402E-6</v>
          </cell>
          <cell r="L574">
            <v>9.1177493185299506E-8</v>
          </cell>
          <cell r="M574">
            <v>1.4959196967211548E-6</v>
          </cell>
          <cell r="N574">
            <v>1.5828152405789016E-6</v>
          </cell>
          <cell r="O574">
            <v>6.5687242820581243E-6</v>
          </cell>
        </row>
        <row r="575">
          <cell r="A575" t="str">
            <v>TFRLFDSLEXT</v>
          </cell>
          <cell r="B575" t="str">
            <v>VAR_fin</v>
          </cell>
          <cell r="C575" t="str">
            <v>TDSL</v>
          </cell>
          <cell r="D575">
            <v>0.39577899444116899</v>
          </cell>
          <cell r="E575">
            <v>3.1227175593920525E-4</v>
          </cell>
          <cell r="F575">
            <v>3.2343461353272413E-4</v>
          </cell>
          <cell r="G575">
            <v>3.0138988333939593E-4</v>
          </cell>
          <cell r="H575">
            <v>3.1323232961980377E-4</v>
          </cell>
          <cell r="I575">
            <v>5.4735679436359859E-4</v>
          </cell>
          <cell r="J575">
            <v>5.4962258893133051E-4</v>
          </cell>
          <cell r="K575">
            <v>3.3400975335562194E-4</v>
          </cell>
          <cell r="L575">
            <v>2.249588725302328E-5</v>
          </cell>
          <cell r="M575">
            <v>3.6908276002527266E-4</v>
          </cell>
          <cell r="N575">
            <v>3.9052217768332657E-4</v>
          </cell>
          <cell r="O575">
            <v>1.6206771614686189E-3</v>
          </cell>
        </row>
        <row r="576">
          <cell r="A576" t="str">
            <v>TFRLFDSLEXT</v>
          </cell>
          <cell r="B576" t="str">
            <v>VAR_ncap</v>
          </cell>
          <cell r="C576" t="str">
            <v>-</v>
          </cell>
          <cell r="D576">
            <v>1.48206345207475E-4</v>
          </cell>
          <cell r="K576">
            <v>5.92579765950969E-8</v>
          </cell>
          <cell r="M576">
            <v>9.7547834094498001E-8</v>
          </cell>
          <cell r="O576">
            <v>3.2967743784733898E-7</v>
          </cell>
        </row>
        <row r="577">
          <cell r="A577" t="str">
            <v>TFRLFDSLEXT</v>
          </cell>
          <cell r="B577" t="str">
            <v>VAR_cap</v>
          </cell>
          <cell r="C577" t="str">
            <v>-</v>
          </cell>
          <cell r="D577">
            <v>1.48206345207475E-4</v>
          </cell>
          <cell r="E577">
            <v>2.4261380311300712E-7</v>
          </cell>
          <cell r="F577">
            <v>2.4506639318200361E-7</v>
          </cell>
          <cell r="G577">
            <v>2.4826482505899204E-7</v>
          </cell>
          <cell r="H577">
            <v>2.5198449945000242E-7</v>
          </cell>
          <cell r="I577">
            <v>2.5394897574599262E-7</v>
          </cell>
          <cell r="J577">
            <v>2.5666010839599652E-7</v>
          </cell>
          <cell r="K577">
            <v>1.474612512785019E-7</v>
          </cell>
          <cell r="L577">
            <v>5.92579765950969E-8</v>
          </cell>
          <cell r="M577">
            <v>1.5680581068959499E-7</v>
          </cell>
          <cell r="N577">
            <v>1.5680581068959499E-7</v>
          </cell>
          <cell r="O577">
            <v>4.86483248536934E-7</v>
          </cell>
        </row>
        <row r="578">
          <cell r="A578" t="str">
            <v>T_C-HY-GSL-S2</v>
          </cell>
          <cell r="B578" t="str">
            <v>VAR_fout</v>
          </cell>
          <cell r="C578" t="str">
            <v>CO2_T</v>
          </cell>
          <cell r="D578">
            <v>10.266779755227279</v>
          </cell>
          <cell r="E578">
            <v>15.186109290152908</v>
          </cell>
          <cell r="F578">
            <v>17.971353723337884</v>
          </cell>
          <cell r="G578">
            <v>14.284212725313338</v>
          </cell>
          <cell r="H578">
            <v>81.092914011068586</v>
          </cell>
          <cell r="I578">
            <v>69.837517953690138</v>
          </cell>
          <cell r="J578">
            <v>49.560552932365859</v>
          </cell>
          <cell r="K578">
            <v>0.54472724298853903</v>
          </cell>
          <cell r="L578">
            <v>0.34881076450187465</v>
          </cell>
          <cell r="M578">
            <v>0.49340579290519482</v>
          </cell>
          <cell r="N578">
            <v>0.99171182649327749</v>
          </cell>
          <cell r="O578">
            <v>0.99156564864749863</v>
          </cell>
        </row>
        <row r="579">
          <cell r="A579" t="str">
            <v>T_C-HY-GSL-S2</v>
          </cell>
          <cell r="B579" t="str">
            <v>VAR_fout</v>
          </cell>
          <cell r="C579" t="str">
            <v>TPCAR</v>
          </cell>
          <cell r="D579">
            <v>0.22205931988982083</v>
          </cell>
          <cell r="E579">
            <v>0.39057316000294906</v>
          </cell>
          <cell r="F579">
            <v>0.45770466750139349</v>
          </cell>
          <cell r="G579">
            <v>0.37353634320817647</v>
          </cell>
          <cell r="H579">
            <v>0.90806885820930427</v>
          </cell>
          <cell r="I579">
            <v>0.73138498993110268</v>
          </cell>
          <cell r="J579">
            <v>0.51603871224686759</v>
          </cell>
          <cell r="K579">
            <v>6.181723289554306E-3</v>
          </cell>
          <cell r="L579">
            <v>4.1931843007753898E-3</v>
          </cell>
          <cell r="M579">
            <v>6.3978716560376542E-3</v>
          </cell>
          <cell r="N579">
            <v>1.3176649619657477E-2</v>
          </cell>
          <cell r="O579">
            <v>1.3242728716497891E-2</v>
          </cell>
        </row>
        <row r="580">
          <cell r="A580" t="str">
            <v>T_C-HY-GSL-S2</v>
          </cell>
          <cell r="B580" t="str">
            <v>VAR_fin</v>
          </cell>
          <cell r="C580" t="str">
            <v>TGSL</v>
          </cell>
          <cell r="D580">
            <v>0.13911625684589798</v>
          </cell>
          <cell r="E580">
            <v>0.20577383861995791</v>
          </cell>
          <cell r="F580">
            <v>0.24351427809400925</v>
          </cell>
          <cell r="G580">
            <v>0.19355301795817548</v>
          </cell>
          <cell r="H580">
            <v>1.0988199730497092</v>
          </cell>
          <cell r="I580">
            <v>0.94630783135081431</v>
          </cell>
          <cell r="J580">
            <v>0.67155220775563551</v>
          </cell>
          <cell r="K580">
            <v>7.3811279537742353E-3</v>
          </cell>
          <cell r="L580">
            <v>4.7264331233316369E-3</v>
          </cell>
          <cell r="M580">
            <v>6.6857153510189067E-3</v>
          </cell>
          <cell r="N580">
            <v>1.3437829627280188E-2</v>
          </cell>
          <cell r="O580">
            <v>1.3435848897662576E-2</v>
          </cell>
        </row>
        <row r="581">
          <cell r="A581" t="str">
            <v>T_C-HY-GSL-S2</v>
          </cell>
          <cell r="B581" t="str">
            <v>VAR_ncap</v>
          </cell>
          <cell r="C581" t="str">
            <v>-</v>
          </cell>
          <cell r="E581">
            <v>4.08616358842349E-4</v>
          </cell>
          <cell r="F581">
            <v>6.2977864110443501E-3</v>
          </cell>
          <cell r="G581">
            <v>8.9251777910378207E-5</v>
          </cell>
          <cell r="H581">
            <v>8.6963299024341106E-2</v>
          </cell>
          <cell r="I581">
            <v>5.2202523237517896E-4</v>
          </cell>
          <cell r="J581">
            <v>1.71011321184962E-4</v>
          </cell>
          <cell r="K581">
            <v>1.7400225115909101E-4</v>
          </cell>
          <cell r="L581">
            <v>1.44676958671536E-4</v>
          </cell>
          <cell r="M581">
            <v>3.94599912624589E-4</v>
          </cell>
          <cell r="N581">
            <v>8.5655566872694204E-4</v>
          </cell>
          <cell r="O581">
            <v>1.33405849758757E-4</v>
          </cell>
        </row>
        <row r="582">
          <cell r="A582" t="str">
            <v>T_C-HY-GSL-S2</v>
          </cell>
          <cell r="B582" t="str">
            <v>VAR_cap</v>
          </cell>
          <cell r="C582" t="str">
            <v>-</v>
          </cell>
          <cell r="D582">
            <v>1.72272439726779E-2</v>
          </cell>
          <cell r="E582">
            <v>2.9633702742088742E-2</v>
          </cell>
          <cell r="F582">
            <v>3.4741897372864802E-2</v>
          </cell>
          <cell r="G582">
            <v>2.8353420057520399E-2</v>
          </cell>
          <cell r="H582">
            <v>9.3040933681160995E-2</v>
          </cell>
          <cell r="I582">
            <v>7.6876606095981709E-2</v>
          </cell>
          <cell r="J582">
            <v>5.4387783898442871E-2</v>
          </cell>
          <cell r="K582">
            <v>6.2235718754895069E-4</v>
          </cell>
          <cell r="L582">
            <v>4.2514628938982634E-4</v>
          </cell>
          <cell r="M582">
            <v>6.4658239941423285E-4</v>
          </cell>
          <cell r="N582">
            <v>1.3642961920806208E-3</v>
          </cell>
          <cell r="O582">
            <v>1.3844134722884168E-3</v>
          </cell>
        </row>
        <row r="583">
          <cell r="A583" t="str">
            <v>TPSHPNGAEXT</v>
          </cell>
          <cell r="B583" t="str">
            <v>VAR_ncap</v>
          </cell>
          <cell r="C583" t="str">
            <v>-</v>
          </cell>
          <cell r="D583">
            <v>7.4537412723725802E-6</v>
          </cell>
          <cell r="E583">
            <v>6.9634560064598501E-6</v>
          </cell>
          <cell r="F583">
            <v>7.6807925500296306E-6</v>
          </cell>
          <cell r="G583">
            <v>7.2113870688655696E-6</v>
          </cell>
          <cell r="H583">
            <v>2.0327952026927599E-5</v>
          </cell>
          <cell r="I583">
            <v>1.5753451681172799E-4</v>
          </cell>
          <cell r="J583">
            <v>1.4679676396599E-5</v>
          </cell>
          <cell r="K583">
            <v>1.9164142513424799E-5</v>
          </cell>
          <cell r="L583">
            <v>3.2079855372701701E-5</v>
          </cell>
          <cell r="M583">
            <v>1.27832098659986E-4</v>
          </cell>
          <cell r="N583">
            <v>1.9140188265002E-5</v>
          </cell>
          <cell r="O583">
            <v>3.2380244502047899E-5</v>
          </cell>
        </row>
        <row r="584">
          <cell r="A584" t="str">
            <v>TPSHPNGAEXT</v>
          </cell>
          <cell r="B584" t="str">
            <v>VAR_cap</v>
          </cell>
          <cell r="C584" t="str">
            <v>-</v>
          </cell>
          <cell r="D584">
            <v>7.4537412723725802E-6</v>
          </cell>
          <cell r="E584">
            <v>1.2804228767051971E-5</v>
          </cell>
          <cell r="F584">
            <v>1.6897814108933669E-5</v>
          </cell>
          <cell r="G584">
            <v>1.8810607244669199E-5</v>
          </cell>
          <cell r="H584">
            <v>3.3941690999811697E-5</v>
          </cell>
          <cell r="I584">
            <v>1.8405816118338659E-4</v>
          </cell>
          <cell r="J584">
            <v>1.8015870716376887E-4</v>
          </cell>
          <cell r="K584">
            <v>1.814419170544707E-4</v>
          </cell>
          <cell r="L584">
            <v>1.7353633733382869E-4</v>
          </cell>
          <cell r="M584">
            <v>1.7471453674948518E-4</v>
          </cell>
          <cell r="N584">
            <v>1.7469015246098012E-4</v>
          </cell>
          <cell r="O584">
            <v>1.8464462200468469E-4</v>
          </cell>
        </row>
        <row r="585">
          <cell r="A585" t="str">
            <v>T_C-HY-DSL-S1</v>
          </cell>
          <cell r="B585" t="str">
            <v>VAR_fout</v>
          </cell>
          <cell r="C585" t="str">
            <v>CO2_T</v>
          </cell>
          <cell r="D585">
            <v>2.4650467927016298E-3</v>
          </cell>
          <cell r="E585">
            <v>11.442948976912961</v>
          </cell>
          <cell r="F585">
            <v>7.6394258861936732</v>
          </cell>
          <cell r="G585">
            <v>6.1652925571222141</v>
          </cell>
          <cell r="H585">
            <v>54.493239646808831</v>
          </cell>
          <cell r="I585">
            <v>61.956096341358744</v>
          </cell>
          <cell r="J585">
            <v>72.092335425467098</v>
          </cell>
          <cell r="K585">
            <v>32.166238488791002</v>
          </cell>
          <cell r="L585">
            <v>34.697588270872437</v>
          </cell>
          <cell r="M585">
            <v>26.379824289042581</v>
          </cell>
          <cell r="N585">
            <v>0.1008453562841838</v>
          </cell>
          <cell r="O585">
            <v>0.1023045675313851</v>
          </cell>
        </row>
        <row r="586">
          <cell r="A586" t="str">
            <v>T_C-HY-DSL-S1</v>
          </cell>
          <cell r="B586" t="str">
            <v>VAR_fout</v>
          </cell>
          <cell r="C586" t="str">
            <v>TPCAR</v>
          </cell>
          <cell r="D586">
            <v>1.4065266993650462E-5</v>
          </cell>
          <cell r="E586">
            <v>0.26500473233796568</v>
          </cell>
          <cell r="F586">
            <v>0.17668349920738666</v>
          </cell>
          <cell r="G586">
            <v>0.14225566454592165</v>
          </cell>
          <cell r="H586">
            <v>0.70936756251121647</v>
          </cell>
          <cell r="I586">
            <v>0.79044194844002058</v>
          </cell>
          <cell r="J586">
            <v>0.94999750827822971</v>
          </cell>
          <cell r="K586">
            <v>0.44030810627922262</v>
          </cell>
          <cell r="L586">
            <v>0.50801438996256831</v>
          </cell>
          <cell r="M586">
            <v>0.42391029572326594</v>
          </cell>
          <cell r="N586">
            <v>1.5985439216718435E-3</v>
          </cell>
          <cell r="O586">
            <v>1.6442580846840566E-3</v>
          </cell>
        </row>
        <row r="587">
          <cell r="A587" t="str">
            <v>T_C-HY-DSL-S1</v>
          </cell>
          <cell r="B587" t="str">
            <v>VAR_fin</v>
          </cell>
          <cell r="C587" t="str">
            <v>TDSL</v>
          </cell>
          <cell r="D587">
            <v>3.3629560609844855E-5</v>
          </cell>
          <cell r="E587">
            <v>0.15611117294560722</v>
          </cell>
          <cell r="F587">
            <v>0.10422136270386999</v>
          </cell>
          <cell r="G587">
            <v>8.4110403234954945E-2</v>
          </cell>
          <cell r="H587">
            <v>0.74342755316246578</v>
          </cell>
          <cell r="I587">
            <v>0.84524005922726797</v>
          </cell>
          <cell r="J587">
            <v>0.98352435778263558</v>
          </cell>
          <cell r="K587">
            <v>0.43882999302579739</v>
          </cell>
          <cell r="L587">
            <v>0.47336409646483563</v>
          </cell>
          <cell r="M587">
            <v>0.35988846233345961</v>
          </cell>
          <cell r="N587">
            <v>1.3757893081061941E-3</v>
          </cell>
          <cell r="O587">
            <v>1.3956966921062103E-3</v>
          </cell>
        </row>
        <row r="588">
          <cell r="A588" t="str">
            <v>T_C-HY-DSL-S1</v>
          </cell>
          <cell r="B588" t="str">
            <v>VAR_ncap</v>
          </cell>
          <cell r="C588" t="str">
            <v>-</v>
          </cell>
          <cell r="E588">
            <v>2.86929385274373E-2</v>
          </cell>
          <cell r="F588">
            <v>1.52249032186644E-4</v>
          </cell>
          <cell r="G588">
            <v>5.4706624659183999E-5</v>
          </cell>
          <cell r="H588">
            <v>0.102476678744678</v>
          </cell>
          <cell r="I588">
            <v>3.1831177168863599E-2</v>
          </cell>
          <cell r="J588">
            <v>5.7394194570885203E-2</v>
          </cell>
          <cell r="K588">
            <v>1.21399386999762E-4</v>
          </cell>
          <cell r="L588">
            <v>4.3983938200584598E-2</v>
          </cell>
          <cell r="M588">
            <v>6.4278604228667699E-2</v>
          </cell>
          <cell r="N588">
            <v>1.01098861680864E-4</v>
          </cell>
          <cell r="O588">
            <v>6.6527984182583705E-5</v>
          </cell>
        </row>
        <row r="589">
          <cell r="A589" t="str">
            <v>T_C-HY-DSL-S1</v>
          </cell>
          <cell r="B589" t="str">
            <v>VAR_cap</v>
          </cell>
          <cell r="C589" t="str">
            <v>-</v>
          </cell>
          <cell r="D589">
            <v>1.5999999999999999E-6</v>
          </cell>
          <cell r="E589">
            <v>2.8312545106541201E-2</v>
          </cell>
          <cell r="F589">
            <v>2.684227186685462E-2</v>
          </cell>
          <cell r="G589">
            <v>2.1612769136447958E-2</v>
          </cell>
          <cell r="H589">
            <v>0.1077942751021059</v>
          </cell>
          <cell r="I589">
            <v>0.12011672556669634</v>
          </cell>
          <cell r="J589">
            <v>0.14436697995664971</v>
          </cell>
          <cell r="K589">
            <v>6.6904833072088082E-2</v>
          </cell>
          <cell r="L589">
            <v>7.7196146965889084E-2</v>
          </cell>
          <cell r="M589">
            <v>6.4410978366956001E-2</v>
          </cell>
          <cell r="N589">
            <v>2.3236906646610656E-4</v>
          </cell>
          <cell r="O589">
            <v>2.370281167967947E-4</v>
          </cell>
        </row>
        <row r="590">
          <cell r="A590" t="str">
            <v>T_C-HY-GSL-S3</v>
          </cell>
          <cell r="B590" t="str">
            <v>VAR_fout</v>
          </cell>
          <cell r="C590" t="str">
            <v>CO2_T</v>
          </cell>
          <cell r="D590">
            <v>7.6152055516531592</v>
          </cell>
          <cell r="E590">
            <v>82.64771406399602</v>
          </cell>
          <cell r="F590">
            <v>78.190895222133918</v>
          </cell>
          <cell r="G590">
            <v>62.543787576589388</v>
          </cell>
          <cell r="H590">
            <v>19.884405457875157</v>
          </cell>
          <cell r="I590">
            <v>0.18498022631009148</v>
          </cell>
          <cell r="J590">
            <v>0.2073656811244925</v>
          </cell>
          <cell r="K590">
            <v>0.2489017394469403</v>
          </cell>
          <cell r="L590">
            <v>0.23455392296315841</v>
          </cell>
          <cell r="M590">
            <v>0.26313365648578591</v>
          </cell>
          <cell r="N590">
            <v>0.27591381947952165</v>
          </cell>
          <cell r="O590">
            <v>0.24801839913951451</v>
          </cell>
        </row>
        <row r="591">
          <cell r="A591" t="str">
            <v>T_C-HY-GSL-S3</v>
          </cell>
          <cell r="B591" t="str">
            <v>VAR_fout</v>
          </cell>
          <cell r="C591" t="str">
            <v>TPCAR</v>
          </cell>
          <cell r="D591">
            <v>0.20228301849367164</v>
          </cell>
          <cell r="E591">
            <v>2.7889613232742403</v>
          </cell>
          <cell r="F591">
            <v>2.6354748300018533</v>
          </cell>
          <cell r="G591">
            <v>2.12267054750727</v>
          </cell>
          <cell r="H591">
            <v>0.68417960422080504</v>
          </cell>
          <cell r="I591">
            <v>1.806064412216084E-3</v>
          </cell>
          <cell r="J591">
            <v>2.0574511572781285E-3</v>
          </cell>
          <cell r="K591">
            <v>2.6103049263444282E-3</v>
          </cell>
          <cell r="L591">
            <v>2.571928653518562E-3</v>
          </cell>
          <cell r="M591">
            <v>3.0321459431635694E-3</v>
          </cell>
          <cell r="N591">
            <v>3.2757333453766126E-3</v>
          </cell>
          <cell r="O591">
            <v>2.9870082229687413E-3</v>
          </cell>
        </row>
        <row r="592">
          <cell r="A592" t="str">
            <v>T_C-HY-GSL-S3</v>
          </cell>
          <cell r="B592" t="str">
            <v>VAR_fin</v>
          </cell>
          <cell r="C592" t="str">
            <v>TGSL</v>
          </cell>
          <cell r="D592">
            <v>0.10318706709557117</v>
          </cell>
          <cell r="E592">
            <v>1.1198877244443912</v>
          </cell>
          <cell r="F592">
            <v>1.0594972252321682</v>
          </cell>
          <cell r="G592">
            <v>0.84747679643074947</v>
          </cell>
          <cell r="H592">
            <v>0.26943638831809197</v>
          </cell>
          <cell r="I592">
            <v>2.5065071315730578E-3</v>
          </cell>
          <cell r="J592">
            <v>2.8098330775676501E-3</v>
          </cell>
          <cell r="K592">
            <v>3.3726522960290124E-3</v>
          </cell>
          <cell r="L592">
            <v>3.1782374385251823E-3</v>
          </cell>
          <cell r="M592">
            <v>3.5654967003493974E-3</v>
          </cell>
          <cell r="N592">
            <v>3.7386696406439277E-3</v>
          </cell>
          <cell r="O592">
            <v>3.3606829151695801E-3</v>
          </cell>
        </row>
        <row r="593">
          <cell r="A593" t="str">
            <v>T_C-HY-GSL-S3</v>
          </cell>
          <cell r="B593" t="str">
            <v>VAR_ncap</v>
          </cell>
          <cell r="C593" t="str">
            <v>-</v>
          </cell>
          <cell r="E593">
            <v>0.168070050344753</v>
          </cell>
          <cell r="F593">
            <v>4.8286300011538099E-5</v>
          </cell>
          <cell r="G593">
            <v>2.86759975626261E-5</v>
          </cell>
          <cell r="H593">
            <v>5.2900423606722397E-5</v>
          </cell>
          <cell r="I593">
            <v>7.1876717792947599E-5</v>
          </cell>
          <cell r="J593">
            <v>6.4563692396561295E-5</v>
          </cell>
          <cell r="K593">
            <v>1.02595431778439E-4</v>
          </cell>
          <cell r="L593">
            <v>8.3450344511524203E-5</v>
          </cell>
          <cell r="M593">
            <v>1.0115613202608699E-4</v>
          </cell>
          <cell r="N593">
            <v>1.0614040799776099E-4</v>
          </cell>
          <cell r="O593">
            <v>7.3367422211992897E-5</v>
          </cell>
        </row>
        <row r="594">
          <cell r="A594" t="str">
            <v>T_C-HY-GSL-S3</v>
          </cell>
          <cell r="B594" t="str">
            <v>VAR_cap</v>
          </cell>
          <cell r="C594" t="str">
            <v>-</v>
          </cell>
          <cell r="D594">
            <v>1.42489700355796E-2</v>
          </cell>
          <cell r="E594">
            <v>0.1917672259735248</v>
          </cell>
          <cell r="F594">
            <v>0.18124183989191786</v>
          </cell>
          <cell r="G594">
            <v>0.14596776371993642</v>
          </cell>
          <cell r="H594">
            <v>4.7063957631372916E-2</v>
          </cell>
          <cell r="I594">
            <v>1.3352172597882875E-4</v>
          </cell>
          <cell r="J594">
            <v>1.5314665427384395E-4</v>
          </cell>
          <cell r="K594">
            <v>1.9759196256467987E-4</v>
          </cell>
          <cell r="L594">
            <v>2.1227688534506095E-4</v>
          </cell>
          <cell r="M594">
            <v>2.4790771858034395E-4</v>
          </cell>
          <cell r="N594">
            <v>2.7274877608760587E-4</v>
          </cell>
          <cell r="O594">
            <v>2.8058480347859524E-4</v>
          </cell>
        </row>
        <row r="595">
          <cell r="A595" t="str">
            <v>T_C-HY-DSL-S2</v>
          </cell>
          <cell r="B595" t="str">
            <v>VAR_fout</v>
          </cell>
          <cell r="C595" t="str">
            <v>CO2_T</v>
          </cell>
          <cell r="D595">
            <v>0.1986391792064475</v>
          </cell>
          <cell r="E595">
            <v>43.142135700651068</v>
          </cell>
          <cell r="F595">
            <v>58.813492442644858</v>
          </cell>
          <cell r="G595">
            <v>48.662717675843695</v>
          </cell>
          <cell r="H595">
            <v>23.15635704519509</v>
          </cell>
          <cell r="I595">
            <v>2.0657289506530097</v>
          </cell>
          <cell r="J595">
            <v>1.072863622483802</v>
          </cell>
          <cell r="K595">
            <v>0.75750005285317101</v>
          </cell>
          <cell r="L595">
            <v>0.55177085247067537</v>
          </cell>
          <cell r="M595">
            <v>0.60296211017086998</v>
          </cell>
          <cell r="N595">
            <v>28.824889584011146</v>
          </cell>
          <cell r="O595">
            <v>33.055920120023657</v>
          </cell>
        </row>
        <row r="596">
          <cell r="A596" t="str">
            <v>T_C-HY-DSL-S2</v>
          </cell>
          <cell r="B596" t="str">
            <v>VAR_fout</v>
          </cell>
          <cell r="C596" t="str">
            <v>TPCAR</v>
          </cell>
          <cell r="D596">
            <v>3.1816613473064368E-3</v>
          </cell>
          <cell r="E596">
            <v>1.5776980132039</v>
          </cell>
          <cell r="F596">
            <v>1.9708387209955722</v>
          </cell>
          <cell r="G596">
            <v>1.6197536109347688</v>
          </cell>
          <cell r="H596">
            <v>0.71870729891281304</v>
          </cell>
          <cell r="I596">
            <v>4.3111946231827333E-2</v>
          </cell>
          <cell r="J596">
            <v>1.1924748320002747E-2</v>
          </cell>
          <cell r="K596">
            <v>8.7543111759523212E-3</v>
          </cell>
          <cell r="L596">
            <v>6.5722428090313383E-3</v>
          </cell>
          <cell r="M596">
            <v>7.9151674827364505E-3</v>
          </cell>
          <cell r="N596">
            <v>0.38736677563624689</v>
          </cell>
          <cell r="O596">
            <v>0.44430371340824865</v>
          </cell>
        </row>
        <row r="597">
          <cell r="A597" t="str">
            <v>T_C-HY-DSL-S2</v>
          </cell>
          <cell r="B597" t="str">
            <v>VAR_fin</v>
          </cell>
          <cell r="C597" t="str">
            <v>TDSL</v>
          </cell>
          <cell r="D597">
            <v>2.7099478745763583E-3</v>
          </cell>
          <cell r="E597">
            <v>0.5885693820006962</v>
          </cell>
          <cell r="F597">
            <v>0.80236688189147187</v>
          </cell>
          <cell r="G597">
            <v>0.66388427934302185</v>
          </cell>
          <cell r="H597">
            <v>0.3159121015715558</v>
          </cell>
          <cell r="I597">
            <v>2.8181841073028745E-2</v>
          </cell>
          <cell r="J597">
            <v>1.4636611493639861E-2</v>
          </cell>
          <cell r="K597">
            <v>1.0334243558706295E-2</v>
          </cell>
          <cell r="L597">
            <v>7.5275696107868512E-3</v>
          </cell>
          <cell r="M597">
            <v>8.2259496612669923E-3</v>
          </cell>
          <cell r="N597">
            <v>0.39324542406563573</v>
          </cell>
          <cell r="O597">
            <v>0.4509675323332018</v>
          </cell>
        </row>
        <row r="598">
          <cell r="A598" t="str">
            <v>T_C-HY-DSL-S2</v>
          </cell>
          <cell r="B598" t="str">
            <v>VAR_ncap</v>
          </cell>
          <cell r="C598" t="str">
            <v>-</v>
          </cell>
          <cell r="E598">
            <v>0.120792374400485</v>
          </cell>
          <cell r="F598">
            <v>3.7179522618516703E-2</v>
          </cell>
          <cell r="G598">
            <v>6.4442034901771405E-5</v>
          </cell>
          <cell r="H598">
            <v>5.8286873637416797E-4</v>
          </cell>
          <cell r="I598">
            <v>2.66629146313359E-4</v>
          </cell>
          <cell r="J598">
            <v>6.8000776307955999E-4</v>
          </cell>
          <cell r="K598">
            <v>1.7031450011907099E-4</v>
          </cell>
          <cell r="L598">
            <v>1.44075527788851E-4</v>
          </cell>
          <cell r="M598">
            <v>5.5739862146947903E-4</v>
          </cell>
          <cell r="N598">
            <v>4.0159369013168897E-2</v>
          </cell>
          <cell r="O598">
            <v>6.1002649264293198E-3</v>
          </cell>
        </row>
        <row r="599">
          <cell r="A599" t="str">
            <v>T_C-HY-DSL-S2</v>
          </cell>
          <cell r="B599" t="str">
            <v>VAR_cap</v>
          </cell>
          <cell r="C599" t="str">
            <v>-</v>
          </cell>
          <cell r="D599">
            <v>2.5986386435055E-4</v>
          </cell>
          <cell r="E599">
            <v>0.11970489903397138</v>
          </cell>
          <cell r="F599">
            <v>0.14954055723192078</v>
          </cell>
          <cell r="G599">
            <v>0.12291854722723405</v>
          </cell>
          <cell r="H599">
            <v>5.4700406296055694E-2</v>
          </cell>
          <cell r="I599">
            <v>4.4748774090849104E-3</v>
          </cell>
          <cell r="J599">
            <v>1.2299871967226196E-3</v>
          </cell>
          <cell r="K599">
            <v>8.9415516101852674E-4</v>
          </cell>
          <cell r="L599">
            <v>6.7601587971560144E-4</v>
          </cell>
          <cell r="M599">
            <v>8.0654452177351683E-4</v>
          </cell>
          <cell r="N599">
            <v>4.0829192649020629E-2</v>
          </cell>
          <cell r="O599">
            <v>4.6816894465421338E-2</v>
          </cell>
        </row>
        <row r="600">
          <cell r="A600" t="str">
            <v>D-T-ELC-Bus_c_S1</v>
          </cell>
          <cell r="B600" t="str">
            <v>VAR_fout</v>
          </cell>
          <cell r="C600" t="str">
            <v>T-ELC-Bus_c_BatSTGin_S1</v>
          </cell>
          <cell r="D600">
            <v>3.1755383212595607E-4</v>
          </cell>
          <cell r="E600">
            <v>4.7979837064443943E-4</v>
          </cell>
          <cell r="F600">
            <v>8.1844565355894254E-4</v>
          </cell>
          <cell r="G600">
            <v>0.14692852140997201</v>
          </cell>
          <cell r="H600">
            <v>0.14278780298966226</v>
          </cell>
          <cell r="I600">
            <v>0.1377887709173781</v>
          </cell>
          <cell r="J600">
            <v>0.13148670322562669</v>
          </cell>
          <cell r="K600">
            <v>0.11860300376785267</v>
          </cell>
          <cell r="L600">
            <v>0.11600863936418032</v>
          </cell>
          <cell r="M600">
            <v>0.11452700798129072</v>
          </cell>
          <cell r="N600">
            <v>0.11685945391259751</v>
          </cell>
          <cell r="O600">
            <v>0.11264647324462912</v>
          </cell>
        </row>
        <row r="601">
          <cell r="A601" t="str">
            <v>D-T-ELC-Bus_c_S1</v>
          </cell>
          <cell r="B601" t="str">
            <v>VAR_fin</v>
          </cell>
          <cell r="C601" t="str">
            <v>TELC</v>
          </cell>
          <cell r="D601">
            <v>3.1755383212595607E-4</v>
          </cell>
          <cell r="E601">
            <v>4.7979837064443943E-4</v>
          </cell>
          <cell r="F601">
            <v>8.1844565355894254E-4</v>
          </cell>
          <cell r="G601">
            <v>0.14692852140997201</v>
          </cell>
          <cell r="H601">
            <v>0.14278780298966226</v>
          </cell>
          <cell r="I601">
            <v>0.1377887709173781</v>
          </cell>
          <cell r="J601">
            <v>0.13148670322562669</v>
          </cell>
          <cell r="K601">
            <v>0.11860300376785267</v>
          </cell>
          <cell r="L601">
            <v>0.11600863936418032</v>
          </cell>
          <cell r="M601">
            <v>0.11452700798129072</v>
          </cell>
          <cell r="N601">
            <v>0.11685945391259751</v>
          </cell>
          <cell r="O601">
            <v>0.11264647324462912</v>
          </cell>
        </row>
        <row r="602">
          <cell r="A602" t="str">
            <v>D-T-ELC-Bus_c_S1</v>
          </cell>
          <cell r="B602" t="str">
            <v>VAR_ncap</v>
          </cell>
          <cell r="C602" t="str">
            <v>-</v>
          </cell>
          <cell r="D602">
            <v>4.5657311589522399E-5</v>
          </cell>
          <cell r="E602">
            <v>1.9294394062743501E-5</v>
          </cell>
          <cell r="F602">
            <v>4.0632445794630201E-5</v>
          </cell>
          <cell r="G602">
            <v>1.83141586021267E-2</v>
          </cell>
          <cell r="H602">
            <v>1.87828094228147E-4</v>
          </cell>
          <cell r="I602">
            <v>1.3047408071828101E-2</v>
          </cell>
          <cell r="J602">
            <v>2.9845015281019902E-3</v>
          </cell>
          <cell r="K602">
            <v>7.0752909394449998E-3</v>
          </cell>
          <cell r="L602">
            <v>5.71970330864339E-3</v>
          </cell>
          <cell r="M602">
            <v>4.4943170431521297E-3</v>
          </cell>
          <cell r="N602">
            <v>8.6108287340116007E-3</v>
          </cell>
          <cell r="O602">
            <v>1.9286485144565601E-3</v>
          </cell>
        </row>
        <row r="603">
          <cell r="A603" t="str">
            <v>D-T-ELC-Bus_c_S1</v>
          </cell>
          <cell r="B603" t="str">
            <v>VAR_cap</v>
          </cell>
          <cell r="C603" t="str">
            <v>-</v>
          </cell>
          <cell r="D603">
            <v>4.5657311589522399E-5</v>
          </cell>
          <cell r="E603">
            <v>6.4951705652265904E-5</v>
          </cell>
          <cell r="F603">
            <v>1.05584151446896E-4</v>
          </cell>
          <cell r="G603">
            <v>1.8404936329749301E-2</v>
          </cell>
          <cell r="H603">
            <v>1.8522804477989398E-2</v>
          </cell>
          <cell r="I603">
            <v>1.7081153392095601E-2</v>
          </cell>
          <cell r="J603">
            <v>1.6129300532155302E-2</v>
          </cell>
          <cell r="K603">
            <v>1.4516751020519501E-2</v>
          </cell>
          <cell r="L603">
            <v>1.4137454846485001E-2</v>
          </cell>
          <cell r="M603">
            <v>1.38390017896184E-2</v>
          </cell>
          <cell r="N603">
            <v>1.4118230627673299E-2</v>
          </cell>
          <cell r="O603">
            <v>1.3572524789260699E-2</v>
          </cell>
        </row>
        <row r="604">
          <cell r="A604" t="str">
            <v>T_C-HY-GSL-S4</v>
          </cell>
          <cell r="B604" t="str">
            <v>VAR_fout</v>
          </cell>
          <cell r="C604" t="str">
            <v>CO2_T</v>
          </cell>
          <cell r="D604">
            <v>6.685030926474484</v>
          </cell>
          <cell r="E604">
            <v>10.024192054520933</v>
          </cell>
          <cell r="F604">
            <v>9.6285955869310342</v>
          </cell>
          <cell r="G604">
            <v>8.0167030314940284</v>
          </cell>
          <cell r="H604">
            <v>1.3679243449568839</v>
          </cell>
          <cell r="I604">
            <v>0.56749377141463953</v>
          </cell>
          <cell r="J604">
            <v>0.85974378233555648</v>
          </cell>
          <cell r="K604">
            <v>90.010928480857757</v>
          </cell>
          <cell r="L604">
            <v>76.157751420212961</v>
          </cell>
          <cell r="M604">
            <v>60.080911388004019</v>
          </cell>
          <cell r="N604">
            <v>19.379200733629045</v>
          </cell>
          <cell r="O604">
            <v>0.71287571077360001</v>
          </cell>
        </row>
        <row r="605">
          <cell r="A605" t="str">
            <v>T_C-HY-GSL-S4</v>
          </cell>
          <cell r="B605" t="str">
            <v>VAR_fout</v>
          </cell>
          <cell r="C605" t="str">
            <v>TPCAR</v>
          </cell>
          <cell r="D605">
            <v>0.10352665590920537</v>
          </cell>
          <cell r="E605">
            <v>0.18035568161608631</v>
          </cell>
          <cell r="F605">
            <v>0.17286093961637616</v>
          </cell>
          <cell r="G605">
            <v>0.14512055930203308</v>
          </cell>
          <cell r="H605">
            <v>2.7285541966677408E-2</v>
          </cell>
          <cell r="I605">
            <v>5.4265435765263065E-3</v>
          </cell>
          <cell r="J605">
            <v>8.4682425406196679E-3</v>
          </cell>
          <cell r="K605">
            <v>0.95442457553283588</v>
          </cell>
          <cell r="L605">
            <v>0.81829621566930033</v>
          </cell>
          <cell r="M605">
            <v>0.64807663075235111</v>
          </cell>
          <cell r="N605">
            <v>0.21309398561755463</v>
          </cell>
          <cell r="O605">
            <v>8.3123749889359357E-3</v>
          </cell>
        </row>
        <row r="606">
          <cell r="A606" t="str">
            <v>T_C-HY-GSL-S4</v>
          </cell>
          <cell r="B606" t="str">
            <v>VAR_fin</v>
          </cell>
          <cell r="C606" t="str">
            <v>TGSL</v>
          </cell>
          <cell r="D606">
            <v>9.0583074884478046E-2</v>
          </cell>
          <cell r="E606">
            <v>0.13582916063036507</v>
          </cell>
          <cell r="F606">
            <v>0.13046877489066458</v>
          </cell>
          <cell r="G606">
            <v>0.10862741235086766</v>
          </cell>
          <cell r="H606">
            <v>1.8535560229768041E-2</v>
          </cell>
          <cell r="I606">
            <v>7.6896174988433626E-3</v>
          </cell>
          <cell r="J606">
            <v>1.164964474709425E-2</v>
          </cell>
          <cell r="K606">
            <v>1.2196602775183978</v>
          </cell>
          <cell r="L606">
            <v>1.031947851222399</v>
          </cell>
          <cell r="M606">
            <v>0.81410449035235666</v>
          </cell>
          <cell r="N606">
            <v>0.26259079584863254</v>
          </cell>
          <cell r="O606">
            <v>9.6595624766070299E-3</v>
          </cell>
        </row>
        <row r="607">
          <cell r="A607" t="str">
            <v>T_C-HY-GSL-S4</v>
          </cell>
          <cell r="B607" t="str">
            <v>VAR_ncap</v>
          </cell>
          <cell r="C607" t="str">
            <v>-</v>
          </cell>
          <cell r="E607">
            <v>1.3251832156482499E-4</v>
          </cell>
          <cell r="F607">
            <v>4.8791370351927302E-5</v>
          </cell>
          <cell r="G607">
            <v>3.6165025444417003E-5</v>
          </cell>
          <cell r="H607">
            <v>1.2866972216380099E-4</v>
          </cell>
          <cell r="I607">
            <v>3.2193395800348399E-4</v>
          </cell>
          <cell r="J607">
            <v>3.7542417033421002E-4</v>
          </cell>
          <cell r="K607">
            <v>7.6746253871956605E-2</v>
          </cell>
          <cell r="L607">
            <v>2.5099531296865801E-2</v>
          </cell>
          <cell r="M607">
            <v>2.2090813219150101E-4</v>
          </cell>
          <cell r="N607">
            <v>1.58750701362693E-4</v>
          </cell>
          <cell r="O607">
            <v>5.4074221358297496E-4</v>
          </cell>
        </row>
        <row r="608">
          <cell r="A608" t="str">
            <v>T_C-HY-GSL-S4</v>
          </cell>
          <cell r="B608" t="str">
            <v>VAR_cap</v>
          </cell>
          <cell r="C608" t="str">
            <v>-</v>
          </cell>
          <cell r="D608">
            <v>8.3206005817645194E-3</v>
          </cell>
          <cell r="E608">
            <v>1.4210001502491201E-2</v>
          </cell>
          <cell r="F608">
            <v>1.3672800258386658E-2</v>
          </cell>
          <cell r="G608">
            <v>1.1467435751236883E-2</v>
          </cell>
          <cell r="H608">
            <v>2.1819597873714239E-3</v>
          </cell>
          <cell r="I608">
            <v>4.4539545232239494E-4</v>
          </cell>
          <cell r="J608">
            <v>7.0176229508899662E-4</v>
          </cell>
          <cell r="K608">
            <v>7.6228348746132865E-2</v>
          </cell>
          <cell r="L608">
            <v>9.18973959342404E-2</v>
          </cell>
          <cell r="M608">
            <v>7.275622374594988E-2</v>
          </cell>
          <cell r="N608">
            <v>2.3928592449304342E-2</v>
          </cell>
          <cell r="O608">
            <v>9.2030920111134406E-4</v>
          </cell>
        </row>
        <row r="609">
          <cell r="A609" t="str">
            <v>T_C-HY-DSL-S3</v>
          </cell>
          <cell r="B609" t="str">
            <v>VAR_fout</v>
          </cell>
          <cell r="C609" t="str">
            <v>CO2_T</v>
          </cell>
          <cell r="D609">
            <v>2.1054165410650767</v>
          </cell>
          <cell r="E609">
            <v>3.4276598698556056</v>
          </cell>
          <cell r="F609">
            <v>3.2960646529403617</v>
          </cell>
          <cell r="G609">
            <v>2.5074198452333216</v>
          </cell>
          <cell r="H609">
            <v>0.57669611313487312</v>
          </cell>
          <cell r="I609">
            <v>0.14881141636322126</v>
          </cell>
          <cell r="J609">
            <v>0.1868543614594626</v>
          </cell>
          <cell r="K609">
            <v>0.23837494824516081</v>
          </cell>
          <cell r="L609">
            <v>0.23423749966262936</v>
          </cell>
          <cell r="M609">
            <v>0.29093372689011421</v>
          </cell>
          <cell r="N609">
            <v>0.36829409334761121</v>
          </cell>
          <cell r="O609">
            <v>0.563362264589374</v>
          </cell>
        </row>
        <row r="610">
          <cell r="A610" t="str">
            <v>T_C-HY-DSL-S3</v>
          </cell>
          <cell r="B610" t="str">
            <v>VAR_fout</v>
          </cell>
          <cell r="C610" t="str">
            <v>TPCAR</v>
          </cell>
          <cell r="D610">
            <v>2.5832952476577277E-2</v>
          </cell>
          <cell r="E610">
            <v>5.6217180209820798E-2</v>
          </cell>
          <cell r="F610">
            <v>5.3885190391089688E-2</v>
          </cell>
          <cell r="G610">
            <v>4.3209670652661583E-2</v>
          </cell>
          <cell r="H610">
            <v>1.067880346877818E-2</v>
          </cell>
          <cell r="I610">
            <v>1.4540220562290031E-3</v>
          </cell>
          <cell r="J610">
            <v>1.8752158234814596E-3</v>
          </cell>
          <cell r="K610">
            <v>2.5206158366825326E-3</v>
          </cell>
          <cell r="L610">
            <v>2.5836004457277283E-3</v>
          </cell>
          <cell r="M610">
            <v>3.3914606490825089E-3</v>
          </cell>
          <cell r="N610">
            <v>4.4161551372728144E-3</v>
          </cell>
          <cell r="O610">
            <v>6.8280604150328522E-3</v>
          </cell>
        </row>
        <row r="611">
          <cell r="A611" t="str">
            <v>T_C-HY-DSL-S3</v>
          </cell>
          <cell r="B611" t="str">
            <v>VAR_fin</v>
          </cell>
          <cell r="C611" t="str">
            <v>TDSL</v>
          </cell>
          <cell r="D611">
            <v>2.8723281597067846E-2</v>
          </cell>
          <cell r="E611">
            <v>4.6762071894346731E-2</v>
          </cell>
          <cell r="F611">
            <v>4.4966775619923023E-2</v>
          </cell>
          <cell r="G611">
            <v>3.4207637724874791E-2</v>
          </cell>
          <cell r="H611">
            <v>7.8676140946094351E-3</v>
          </cell>
          <cell r="I611">
            <v>2.0301693910398551E-3</v>
          </cell>
          <cell r="J611">
            <v>2.5491727347812091E-3</v>
          </cell>
          <cell r="K611">
            <v>3.2520456786515814E-3</v>
          </cell>
          <cell r="L611">
            <v>3.1956002682486944E-3</v>
          </cell>
          <cell r="M611">
            <v>3.9690822222389456E-3</v>
          </cell>
          <cell r="N611">
            <v>5.0244760347559559E-3</v>
          </cell>
          <cell r="O611">
            <v>7.6857062017649923E-3</v>
          </cell>
        </row>
        <row r="612">
          <cell r="A612" t="str">
            <v>T_C-HY-DSL-S3</v>
          </cell>
          <cell r="B612" t="str">
            <v>VAR_ncap</v>
          </cell>
          <cell r="C612" t="str">
            <v>-</v>
          </cell>
          <cell r="E612">
            <v>1.99154099098446E-4</v>
          </cell>
          <cell r="F612">
            <v>4.4242313559272E-5</v>
          </cell>
          <cell r="G612">
            <v>2.4874649680668902E-5</v>
          </cell>
          <cell r="H612">
            <v>4.4744007173343602E-5</v>
          </cell>
          <cell r="I612">
            <v>5.6370486598387198E-5</v>
          </cell>
          <cell r="J612">
            <v>7.2497617549590899E-5</v>
          </cell>
          <cell r="K612">
            <v>9.9078065961177305E-5</v>
          </cell>
          <cell r="L612">
            <v>8.3925619156815099E-5</v>
          </cell>
          <cell r="M612">
            <v>1.3307870602284299E-4</v>
          </cell>
          <cell r="N612">
            <v>1.6203325999071999E-4</v>
          </cell>
          <cell r="O612">
            <v>2.8714200362770501E-4</v>
          </cell>
        </row>
        <row r="613">
          <cell r="A613" t="str">
            <v>T_C-HY-DSL-S3</v>
          </cell>
          <cell r="B613" t="str">
            <v>VAR_cap</v>
          </cell>
          <cell r="C613" t="str">
            <v>-</v>
          </cell>
          <cell r="D613">
            <v>1.8565014936463601E-3</v>
          </cell>
          <cell r="E613">
            <v>3.870834656376164E-3</v>
          </cell>
          <cell r="F613">
            <v>3.7268726346440656E-3</v>
          </cell>
          <cell r="G613">
            <v>2.9872784192788602E-3</v>
          </cell>
          <cell r="H613">
            <v>7.5003833330332089E-4</v>
          </cell>
          <cell r="I613">
            <v>1.0925855637131006E-4</v>
          </cell>
          <cell r="J613">
            <v>1.4309582569938586E-4</v>
          </cell>
          <cell r="K613">
            <v>1.9162414273595705E-4</v>
          </cell>
          <cell r="L613">
            <v>2.1283663176159084E-4</v>
          </cell>
          <cell r="M613">
            <v>2.7814282831090098E-4</v>
          </cell>
          <cell r="N613">
            <v>3.6060516433252665E-4</v>
          </cell>
          <cell r="O613">
            <v>5.8218182117644767E-4</v>
          </cell>
        </row>
        <row r="614">
          <cell r="A614" t="str">
            <v>D-T-ELC-Bus_c_S2</v>
          </cell>
          <cell r="B614" t="str">
            <v>VAR_fout</v>
          </cell>
          <cell r="C614" t="str">
            <v>T-ELC-Bus_c_BatSTGin_S2</v>
          </cell>
          <cell r="D614">
            <v>6.2687715980039467E-4</v>
          </cell>
          <cell r="E614">
            <v>6.0325344981013217E-4</v>
          </cell>
          <cell r="F614">
            <v>9.9717929675709237E-4</v>
          </cell>
          <cell r="G614">
            <v>8.7752180288447862E-2</v>
          </cell>
          <cell r="H614">
            <v>9.2467046563145319E-2</v>
          </cell>
          <cell r="I614">
            <v>8.5651632748827311E-2</v>
          </cell>
          <cell r="J614">
            <v>8.5153309700210941E-2</v>
          </cell>
          <cell r="K614">
            <v>8.5229103298384248E-2</v>
          </cell>
          <cell r="L614">
            <v>8.1112734547645268E-2</v>
          </cell>
          <cell r="M614">
            <v>8.122807026259235E-2</v>
          </cell>
          <cell r="N614">
            <v>7.3419685648064753E-2</v>
          </cell>
          <cell r="O614">
            <v>7.4154028004020656E-2</v>
          </cell>
        </row>
        <row r="615">
          <cell r="A615" t="str">
            <v>D-T-ELC-Bus_c_S2</v>
          </cell>
          <cell r="B615" t="str">
            <v>VAR_fin</v>
          </cell>
          <cell r="C615" t="str">
            <v>TELC</v>
          </cell>
          <cell r="D615">
            <v>6.2687715980039467E-4</v>
          </cell>
          <cell r="E615">
            <v>6.0325344981013217E-4</v>
          </cell>
          <cell r="F615">
            <v>9.9717929675709237E-4</v>
          </cell>
          <cell r="G615">
            <v>8.7752180288447862E-2</v>
          </cell>
          <cell r="H615">
            <v>9.2467046563145319E-2</v>
          </cell>
          <cell r="I615">
            <v>8.5651632748827311E-2</v>
          </cell>
          <cell r="J615">
            <v>8.5153309700210941E-2</v>
          </cell>
          <cell r="K615">
            <v>8.5229103298384248E-2</v>
          </cell>
          <cell r="L615">
            <v>8.1112734547645268E-2</v>
          </cell>
          <cell r="M615">
            <v>8.122807026259235E-2</v>
          </cell>
          <cell r="N615">
            <v>7.3419685648064753E-2</v>
          </cell>
          <cell r="O615">
            <v>7.4154028004020656E-2</v>
          </cell>
        </row>
        <row r="616">
          <cell r="A616" t="str">
            <v>D-T-ELC-Bus_c_S2</v>
          </cell>
          <cell r="B616" t="str">
            <v>VAR_ncap</v>
          </cell>
          <cell r="C616" t="str">
            <v>-</v>
          </cell>
          <cell r="D616">
            <v>7.4714039374349596E-5</v>
          </cell>
          <cell r="E616">
            <v>1.6925467329293202E-5</v>
          </cell>
          <cell r="F616">
            <v>3.6308539052941897E-5</v>
          </cell>
          <cell r="G616">
            <v>1.0806306283449901E-2</v>
          </cell>
          <cell r="H616">
            <v>5.3300587663209897E-4</v>
          </cell>
          <cell r="I616">
            <v>7.7651714503057896E-3</v>
          </cell>
          <cell r="J616">
            <v>2.3770180601890602E-3</v>
          </cell>
          <cell r="K616">
            <v>5.3424072466589697E-3</v>
          </cell>
          <cell r="L616">
            <v>3.5470700167374398E-3</v>
          </cell>
          <cell r="M616">
            <v>3.6240582446211899E-3</v>
          </cell>
          <cell r="N616">
            <v>4.7233174843383597E-3</v>
          </cell>
          <cell r="O616">
            <v>1.8772917196990899E-3</v>
          </cell>
        </row>
        <row r="617">
          <cell r="A617" t="str">
            <v>D-T-ELC-Bus_c_S2</v>
          </cell>
          <cell r="B617" t="str">
            <v>VAR_cap</v>
          </cell>
          <cell r="C617" t="str">
            <v>-</v>
          </cell>
          <cell r="D617">
            <v>7.4714039374349596E-5</v>
          </cell>
          <cell r="E617">
            <v>9.1639506703642797E-5</v>
          </cell>
          <cell r="F617">
            <v>1.2794804575658501E-4</v>
          </cell>
          <cell r="G617">
            <v>1.09119657630182E-2</v>
          </cell>
          <cell r="H617">
            <v>1.13579146149108E-2</v>
          </cell>
          <cell r="I617">
            <v>1.0567468556104799E-2</v>
          </cell>
          <cell r="J617">
            <v>1.0418558918490301E-2</v>
          </cell>
          <cell r="K617">
            <v>1.03719864224512E-2</v>
          </cell>
          <cell r="L617">
            <v>9.9586853229112499E-3</v>
          </cell>
          <cell r="M617">
            <v>9.9082774850692903E-3</v>
          </cell>
          <cell r="N617">
            <v>8.9756395922657595E-3</v>
          </cell>
          <cell r="O617">
            <v>9.0463514249351801E-3</v>
          </cell>
        </row>
        <row r="618">
          <cell r="A618" t="str">
            <v>T_C-HY-DSL-S4</v>
          </cell>
          <cell r="B618" t="str">
            <v>VAR_fout</v>
          </cell>
          <cell r="C618" t="str">
            <v>CO2_T</v>
          </cell>
          <cell r="D618">
            <v>2.5656175715737053</v>
          </cell>
          <cell r="E618">
            <v>5.2886153974947119</v>
          </cell>
          <cell r="F618">
            <v>5.0296230968254543</v>
          </cell>
          <cell r="G618">
            <v>4.1517251980991308</v>
          </cell>
          <cell r="H618">
            <v>1.084638759861972</v>
          </cell>
          <cell r="I618">
            <v>0.32843199278795787</v>
          </cell>
          <cell r="J618">
            <v>15.140477338711598</v>
          </cell>
          <cell r="K618">
            <v>88.680668655349251</v>
          </cell>
          <cell r="L618">
            <v>81.799389601822853</v>
          </cell>
          <cell r="M618">
            <v>54.628296889818678</v>
          </cell>
          <cell r="N618">
            <v>11.511577703386367</v>
          </cell>
          <cell r="O618">
            <v>3.66915351452695</v>
          </cell>
        </row>
        <row r="619">
          <cell r="A619" t="str">
            <v>T_C-HY-DSL-S4</v>
          </cell>
          <cell r="B619" t="str">
            <v>VAR_fout</v>
          </cell>
          <cell r="C619" t="str">
            <v>TPCAR</v>
          </cell>
          <cell r="D619">
            <v>4.7092656981850042E-2</v>
          </cell>
          <cell r="E619">
            <v>0.11394874116441292</v>
          </cell>
          <cell r="F619">
            <v>0.1088909348025975</v>
          </cell>
          <cell r="G619">
            <v>9.1491479631963746E-2</v>
          </cell>
          <cell r="H619">
            <v>2.1621193298798622E-2</v>
          </cell>
          <cell r="I619">
            <v>3.1569311085126815E-3</v>
          </cell>
          <cell r="J619">
            <v>0.15424804446061685</v>
          </cell>
          <cell r="K619">
            <v>0.9402961127005941</v>
          </cell>
          <cell r="L619">
            <v>0.87295188892400521</v>
          </cell>
          <cell r="M619">
            <v>0.58705634153903796</v>
          </cell>
          <cell r="N619">
            <v>0.1257295349339759</v>
          </cell>
          <cell r="O619">
            <v>4.3056772659505513E-2</v>
          </cell>
        </row>
        <row r="620">
          <cell r="A620" t="str">
            <v>T_C-HY-DSL-S4</v>
          </cell>
          <cell r="B620" t="str">
            <v>VAR_fin</v>
          </cell>
          <cell r="C620" t="str">
            <v>TDSL</v>
          </cell>
          <cell r="D620">
            <v>3.5001603977813142E-2</v>
          </cell>
          <cell r="E620">
            <v>7.2150278274143359E-2</v>
          </cell>
          <cell r="F620">
            <v>6.8616959028996782E-2</v>
          </cell>
          <cell r="G620">
            <v>5.6640180055922459E-2</v>
          </cell>
          <cell r="H620">
            <v>1.4797254568376135E-2</v>
          </cell>
          <cell r="I620">
            <v>4.4806547447197552E-3</v>
          </cell>
          <cell r="J620">
            <v>0.20655494322935405</v>
          </cell>
          <cell r="K620">
            <v>1.2098317688315061</v>
          </cell>
          <cell r="L620">
            <v>1.1159534734218675</v>
          </cell>
          <cell r="M620">
            <v>0.74527008035223374</v>
          </cell>
          <cell r="N620">
            <v>0.15704744479381144</v>
          </cell>
          <cell r="O620">
            <v>5.0056664591090726E-2</v>
          </cell>
        </row>
        <row r="621">
          <cell r="A621" t="str">
            <v>T_C-HY-DSL-S4</v>
          </cell>
          <cell r="B621" t="str">
            <v>VAR_ncap</v>
          </cell>
          <cell r="C621" t="str">
            <v>-</v>
          </cell>
          <cell r="E621">
            <v>2.1141362847569399E-4</v>
          </cell>
          <cell r="F621">
            <v>5.1390546147298001E-5</v>
          </cell>
          <cell r="G621">
            <v>2.9978042407556399E-5</v>
          </cell>
          <cell r="H621">
            <v>9.7915055573864196E-5</v>
          </cell>
          <cell r="I621">
            <v>1.6833562513788201E-4</v>
          </cell>
          <cell r="J621">
            <v>1.7521765671436498E-2</v>
          </cell>
          <cell r="K621">
            <v>9.1833050081516598E-2</v>
          </cell>
          <cell r="L621">
            <v>8.9259642314865606E-3</v>
          </cell>
          <cell r="M621">
            <v>2.0126780593641001E-4</v>
          </cell>
          <cell r="N621">
            <v>1.350024575894E-4</v>
          </cell>
          <cell r="O621">
            <v>4.4349290569661599E-3</v>
          </cell>
        </row>
        <row r="622">
          <cell r="A622" t="str">
            <v>T_C-HY-DSL-S4</v>
          </cell>
          <cell r="B622" t="str">
            <v>VAR_cap</v>
          </cell>
          <cell r="C622" t="str">
            <v>-</v>
          </cell>
          <cell r="D622">
            <v>3.7730346420031002E-3</v>
          </cell>
          <cell r="E622">
            <v>8.9784415833221096E-3</v>
          </cell>
          <cell r="F622">
            <v>8.6090413377355179E-3</v>
          </cell>
          <cell r="G622">
            <v>7.2384755738958166E-3</v>
          </cell>
          <cell r="H622">
            <v>1.7342138998959853E-3</v>
          </cell>
          <cell r="I622">
            <v>2.6713178798059602E-4</v>
          </cell>
          <cell r="J622">
            <v>1.7009562450996621E-2</v>
          </cell>
          <cell r="K622">
            <v>0.10537202601589041</v>
          </cell>
          <cell r="L622">
            <v>9.8001636972842893E-2</v>
          </cell>
          <cell r="M622">
            <v>6.5888059119034129E-2</v>
          </cell>
          <cell r="N622">
            <v>1.4098297211042925E-2</v>
          </cell>
          <cell r="O622">
            <v>4.7711065405923563E-3</v>
          </cell>
        </row>
        <row r="623">
          <cell r="A623" t="str">
            <v>D-T-ELC-Bus_c_S3</v>
          </cell>
          <cell r="B623" t="str">
            <v>VAR_fout</v>
          </cell>
          <cell r="C623" t="str">
            <v>T-ELC-Bus_c_BatSTGin_S3</v>
          </cell>
          <cell r="D623">
            <v>3.0634319347375556E-4</v>
          </cell>
          <cell r="E623">
            <v>4.7061617018653596E-4</v>
          </cell>
          <cell r="F623">
            <v>6.5008180530862669E-4</v>
          </cell>
          <cell r="G623">
            <v>1.3919128504466896E-3</v>
          </cell>
          <cell r="H623">
            <v>2.270498346762872E-3</v>
          </cell>
          <cell r="I623">
            <v>3.4115276535516621E-3</v>
          </cell>
          <cell r="J623">
            <v>4.8847414838734575E-3</v>
          </cell>
          <cell r="K623">
            <v>6.873438870797029E-3</v>
          </cell>
          <cell r="L623">
            <v>7.800501730696947E-3</v>
          </cell>
          <cell r="M623">
            <v>1.135356652949266E-2</v>
          </cell>
          <cell r="N623">
            <v>1.6684346619998167E-2</v>
          </cell>
          <cell r="O623">
            <v>3.4216203175215135E-2</v>
          </cell>
        </row>
        <row r="624">
          <cell r="A624" t="str">
            <v>D-T-ELC-Bus_c_S3</v>
          </cell>
          <cell r="B624" t="str">
            <v>VAR_fin</v>
          </cell>
          <cell r="C624" t="str">
            <v>TELC</v>
          </cell>
          <cell r="D624">
            <v>3.0634319347375556E-4</v>
          </cell>
          <cell r="E624">
            <v>4.7061617018653596E-4</v>
          </cell>
          <cell r="F624">
            <v>6.5008180530862669E-4</v>
          </cell>
          <cell r="G624">
            <v>1.3919128504466896E-3</v>
          </cell>
          <cell r="H624">
            <v>2.270498346762872E-3</v>
          </cell>
          <cell r="I624">
            <v>3.4115276535516621E-3</v>
          </cell>
          <cell r="J624">
            <v>4.8847414838734575E-3</v>
          </cell>
          <cell r="K624">
            <v>6.873438870797029E-3</v>
          </cell>
          <cell r="L624">
            <v>7.800501730696947E-3</v>
          </cell>
          <cell r="M624">
            <v>1.135356652949266E-2</v>
          </cell>
          <cell r="N624">
            <v>1.6684346619998167E-2</v>
          </cell>
          <cell r="O624">
            <v>3.4216203175215135E-2</v>
          </cell>
        </row>
        <row r="625">
          <cell r="A625" t="str">
            <v>D-T-ELC-Bus_c_S3</v>
          </cell>
          <cell r="B625" t="str">
            <v>VAR_ncap</v>
          </cell>
          <cell r="C625" t="str">
            <v>-</v>
          </cell>
          <cell r="D625">
            <v>4.2452425645267302E-5</v>
          </cell>
          <cell r="E625">
            <v>1.8241759704010299E-5</v>
          </cell>
          <cell r="F625">
            <v>2.3080902973897802E-5</v>
          </cell>
          <cell r="G625">
            <v>1.51911791025856E-4</v>
          </cell>
          <cell r="H625">
            <v>2.0904815601766199E-4</v>
          </cell>
          <cell r="I625">
            <v>2.5754576999734602E-4</v>
          </cell>
          <cell r="J625">
            <v>4.0081060024976101E-4</v>
          </cell>
          <cell r="K625">
            <v>4.7357442723810898E-4</v>
          </cell>
          <cell r="L625">
            <v>4.5031314997888102E-4</v>
          </cell>
          <cell r="M625">
            <v>1.0389709750762801E-3</v>
          </cell>
          <cell r="N625">
            <v>1.02769414265441E-3</v>
          </cell>
          <cell r="O625">
            <v>3.1346161535769699E-3</v>
          </cell>
        </row>
        <row r="626">
          <cell r="A626" t="str">
            <v>D-T-ELC-Bus_c_S3</v>
          </cell>
          <cell r="B626" t="str">
            <v>VAR_cap</v>
          </cell>
          <cell r="C626" t="str">
            <v>-</v>
          </cell>
          <cell r="D626">
            <v>4.2452425645267302E-5</v>
          </cell>
          <cell r="E626">
            <v>6.0694185349277598E-5</v>
          </cell>
          <cell r="F626">
            <v>8.3775088323175396E-5</v>
          </cell>
          <cell r="G626">
            <v>2.0489637606678E-4</v>
          </cell>
          <cell r="H626">
            <v>3.2437687220277E-4</v>
          </cell>
          <cell r="I626">
            <v>4.6659392601500801E-4</v>
          </cell>
          <cell r="J626">
            <v>6.5506459919083E-4</v>
          </cell>
          <cell r="K626">
            <v>8.7438502748787101E-4</v>
          </cell>
          <cell r="L626">
            <v>9.8547376041199092E-4</v>
          </cell>
          <cell r="M626">
            <v>1.38084066878226E-3</v>
          </cell>
          <cell r="N626">
            <v>2.0666651177306899E-3</v>
          </cell>
          <cell r="O626">
            <v>4.1623102962313804E-3</v>
          </cell>
        </row>
        <row r="627">
          <cell r="A627" t="str">
            <v>D-T-ELC-Bus_c_S4</v>
          </cell>
          <cell r="B627" t="str">
            <v>VAR_fout</v>
          </cell>
          <cell r="C627" t="str">
            <v>T-ELC-Bus_c_BatSTGin_S4</v>
          </cell>
          <cell r="E627">
            <v>8.4786982183899436E-5</v>
          </cell>
          <cell r="F627">
            <v>1.8268722612745528E-4</v>
          </cell>
          <cell r="G627">
            <v>5.6327735714363069E-4</v>
          </cell>
          <cell r="H627">
            <v>5.4338317607038303E-4</v>
          </cell>
          <cell r="I627">
            <v>8.2880433475250245E-4</v>
          </cell>
          <cell r="J627">
            <v>8.5689864910367037E-4</v>
          </cell>
          <cell r="K627">
            <v>1.3882213990315398E-3</v>
          </cell>
          <cell r="L627">
            <v>1.3352691953995306E-3</v>
          </cell>
          <cell r="M627">
            <v>1.4028017790629599E-3</v>
          </cell>
          <cell r="N627">
            <v>1.8048920739650212E-3</v>
          </cell>
          <cell r="O627">
            <v>2.508554779606906E-3</v>
          </cell>
        </row>
        <row r="628">
          <cell r="A628" t="str">
            <v>D-T-ELC-Bus_c_S4</v>
          </cell>
          <cell r="B628" t="str">
            <v>VAR_fin</v>
          </cell>
          <cell r="C628" t="str">
            <v>TELC</v>
          </cell>
          <cell r="E628">
            <v>8.4786982183899436E-5</v>
          </cell>
          <cell r="F628">
            <v>1.8268722612745528E-4</v>
          </cell>
          <cell r="G628">
            <v>5.6327735714363069E-4</v>
          </cell>
          <cell r="H628">
            <v>5.4338317607038303E-4</v>
          </cell>
          <cell r="I628">
            <v>8.2880433475250245E-4</v>
          </cell>
          <cell r="J628">
            <v>8.5689864910367037E-4</v>
          </cell>
          <cell r="K628">
            <v>1.3882213990315398E-3</v>
          </cell>
          <cell r="L628">
            <v>1.3352691953995306E-3</v>
          </cell>
          <cell r="M628">
            <v>1.4028017790629599E-3</v>
          </cell>
          <cell r="N628">
            <v>1.8048920739650212E-3</v>
          </cell>
          <cell r="O628">
            <v>2.508554779606906E-3</v>
          </cell>
        </row>
        <row r="629">
          <cell r="A629" t="str">
            <v>D-T-ELC-Bus_c_S4</v>
          </cell>
          <cell r="B629" t="str">
            <v>VAR_ncap</v>
          </cell>
          <cell r="C629" t="str">
            <v>-</v>
          </cell>
          <cell r="D629">
            <v>1.1488672388627099E-5</v>
          </cell>
          <cell r="E629">
            <v>9.8673796919421097E-6</v>
          </cell>
          <cell r="F629">
            <v>1.3738904241695601E-5</v>
          </cell>
          <cell r="G629">
            <v>9.6447313245917994E-5</v>
          </cell>
          <cell r="H629">
            <v>7.6533942710880205E-5</v>
          </cell>
          <cell r="I629">
            <v>1.1128030847107E-4</v>
          </cell>
          <cell r="J629">
            <v>1.1982736716661299E-4</v>
          </cell>
          <cell r="K629">
            <v>1.58454570277675E-4</v>
          </cell>
          <cell r="L629">
            <v>1.5427491375382299E-4</v>
          </cell>
          <cell r="M629">
            <v>2.0356205974278099E-4</v>
          </cell>
          <cell r="N629">
            <v>2.2153431709337701E-4</v>
          </cell>
          <cell r="O629">
            <v>3.1270073157444399E-4</v>
          </cell>
        </row>
        <row r="630">
          <cell r="A630" t="str">
            <v>D-T-ELC-Bus_c_S4</v>
          </cell>
          <cell r="B630" t="str">
            <v>VAR_cap</v>
          </cell>
          <cell r="C630" t="str">
            <v>-</v>
          </cell>
          <cell r="D630">
            <v>1.1488672388627099E-5</v>
          </cell>
          <cell r="E630">
            <v>2.13560520805692E-5</v>
          </cell>
          <cell r="F630">
            <v>3.5094956322264799E-5</v>
          </cell>
          <cell r="G630">
            <v>1.11260652939052E-4</v>
          </cell>
          <cell r="H630">
            <v>1.01546059959208E-4</v>
          </cell>
          <cell r="I630">
            <v>1.7325390894473001E-4</v>
          </cell>
          <cell r="J630">
            <v>1.77527430753207E-4</v>
          </cell>
          <cell r="K630">
            <v>2.39321606985312E-4</v>
          </cell>
          <cell r="L630">
            <v>2.70215608787985E-4</v>
          </cell>
          <cell r="M630">
            <v>2.4357086974920801E-4</v>
          </cell>
          <cell r="N630">
            <v>3.60564417063026E-4</v>
          </cell>
          <cell r="O630">
            <v>4.62206008841214E-4</v>
          </cell>
        </row>
        <row r="631">
          <cell r="A631" t="str">
            <v>D-TH2O</v>
          </cell>
          <cell r="B631" t="str">
            <v>VAR_fout</v>
          </cell>
          <cell r="C631" t="str">
            <v>TH2Ointl</v>
          </cell>
          <cell r="K631">
            <v>6.7339375539169206E-5</v>
          </cell>
          <cell r="L631">
            <v>9.8849417095187505E-5</v>
          </cell>
          <cell r="M631">
            <v>7.0529716465223306E-5</v>
          </cell>
          <cell r="N631">
            <v>7.2865925329983306E-5</v>
          </cell>
          <cell r="O631">
            <v>6.0715382215807097E-5</v>
          </cell>
        </row>
        <row r="632">
          <cell r="A632" t="str">
            <v>D-TH2O</v>
          </cell>
          <cell r="B632" t="str">
            <v>VAR_fout</v>
          </cell>
          <cell r="C632" t="str">
            <v>TH2O</v>
          </cell>
          <cell r="D632">
            <v>3.4587011089990665E-3</v>
          </cell>
          <cell r="E632">
            <v>3.4158163357214479E-3</v>
          </cell>
          <cell r="F632">
            <v>3.3208857869811569E-3</v>
          </cell>
          <cell r="G632">
            <v>3.024187945245959E-4</v>
          </cell>
          <cell r="H632">
            <v>6.4007620786600246E-4</v>
          </cell>
          <cell r="I632">
            <v>1.2682626986166704E-3</v>
          </cell>
          <cell r="J632">
            <v>1.7339413093932863E-3</v>
          </cell>
          <cell r="K632">
            <v>2.7562120132751488E-3</v>
          </cell>
          <cell r="L632">
            <v>3.2025128189990025E-3</v>
          </cell>
          <cell r="M632">
            <v>4.2251759500527702E-3</v>
          </cell>
          <cell r="N632">
            <v>4.3621893877113689E-3</v>
          </cell>
          <cell r="O632">
            <v>7.0342609808895055E-3</v>
          </cell>
        </row>
        <row r="633">
          <cell r="A633" t="str">
            <v>D-TH2O</v>
          </cell>
          <cell r="B633" t="str">
            <v>VAR_fin</v>
          </cell>
          <cell r="C633" t="str">
            <v>H2</v>
          </cell>
          <cell r="D633">
            <v>3.4587011089990665E-3</v>
          </cell>
          <cell r="E633">
            <v>3.4158163357214479E-3</v>
          </cell>
          <cell r="F633">
            <v>3.3208857869811569E-3</v>
          </cell>
          <cell r="G633">
            <v>3.024187945245959E-4</v>
          </cell>
          <cell r="H633">
            <v>6.4007620786600246E-4</v>
          </cell>
          <cell r="I633">
            <v>1.2682626986166704E-3</v>
          </cell>
          <cell r="J633">
            <v>1.7339413093932863E-3</v>
          </cell>
          <cell r="K633">
            <v>2.8235513888143172E-3</v>
          </cell>
          <cell r="L633">
            <v>3.3013622360941902E-3</v>
          </cell>
          <cell r="M633">
            <v>4.2957056665179913E-3</v>
          </cell>
          <cell r="N633">
            <v>4.4350553130413552E-3</v>
          </cell>
          <cell r="O633">
            <v>7.0949763631053186E-3</v>
          </cell>
        </row>
        <row r="634">
          <cell r="A634" t="str">
            <v>D-TH2O</v>
          </cell>
          <cell r="B634" t="str">
            <v>VAR_ncap</v>
          </cell>
          <cell r="C634" t="str">
            <v>-</v>
          </cell>
          <cell r="D634">
            <v>6.7581621913791602E-4</v>
          </cell>
          <cell r="E634">
            <v>8.3323406132661698E-7</v>
          </cell>
          <cell r="F634">
            <v>3.8498429019651402E-7</v>
          </cell>
          <cell r="G634">
            <v>3.5298298602082299E-7</v>
          </cell>
          <cell r="H634">
            <v>1.10512019964385E-6</v>
          </cell>
          <cell r="I634">
            <v>4.3255807558326701E-6</v>
          </cell>
          <cell r="J634">
            <v>8.0744918644802302E-5</v>
          </cell>
          <cell r="K634">
            <v>2.63571866962043E-4</v>
          </cell>
          <cell r="L634">
            <v>2.5209088870468803E-4</v>
          </cell>
          <cell r="M634">
            <v>8.7250401884649399E-4</v>
          </cell>
          <cell r="N634">
            <v>2.5511524810543701E-4</v>
          </cell>
          <cell r="O634">
            <v>7.4750679495162199E-4</v>
          </cell>
        </row>
        <row r="635">
          <cell r="A635" t="str">
            <v>D-TH2O</v>
          </cell>
          <cell r="B635" t="str">
            <v>VAR_cap</v>
          </cell>
          <cell r="C635" t="str">
            <v>-</v>
          </cell>
          <cell r="D635">
            <v>6.7581621913791602E-4</v>
          </cell>
          <cell r="E635">
            <v>6.7664945319924298E-4</v>
          </cell>
          <cell r="F635">
            <v>6.7703443748943896E-4</v>
          </cell>
          <cell r="G635">
            <v>6.7738742047546E-4</v>
          </cell>
          <cell r="H635">
            <v>6.7849254067510402E-4</v>
          </cell>
          <cell r="I635">
            <v>6.8281812143093602E-4</v>
          </cell>
          <cell r="J635">
            <v>7.6356304007573904E-4</v>
          </cell>
          <cell r="K635">
            <v>1.02713490703778E-3</v>
          </cell>
          <cell r="L635">
            <v>1.2792257957424699E-3</v>
          </cell>
          <cell r="M635">
            <v>1.65076973542612E-3</v>
          </cell>
          <cell r="N635">
            <v>1.72976691392384E-3</v>
          </cell>
          <cell r="O635">
            <v>2.4769644371705601E-3</v>
          </cell>
        </row>
        <row r="636">
          <cell r="A636" t="str">
            <v>TFHGV-HYBDSL</v>
          </cell>
          <cell r="B636" t="str">
            <v>VAR_fout</v>
          </cell>
          <cell r="C636" t="str">
            <v>CO2_T</v>
          </cell>
          <cell r="E636">
            <v>225.925405604594</v>
          </cell>
          <cell r="F636">
            <v>308.69174927482771</v>
          </cell>
          <cell r="G636">
            <v>822.09343614632792</v>
          </cell>
          <cell r="H636">
            <v>1084.0216028807531</v>
          </cell>
          <cell r="I636">
            <v>1129.147562566236</v>
          </cell>
          <cell r="J636">
            <v>1174.960773082182</v>
          </cell>
          <cell r="K636">
            <v>1220.441953053235</v>
          </cell>
          <cell r="L636">
            <v>1259.66092623962</v>
          </cell>
          <cell r="M636">
            <v>1303.3407138608259</v>
          </cell>
          <cell r="N636">
            <v>1348.401772264649</v>
          </cell>
          <cell r="O636">
            <v>1396.037805676626</v>
          </cell>
        </row>
        <row r="637">
          <cell r="A637" t="str">
            <v>TFHGV-HYBDSL</v>
          </cell>
          <cell r="B637" t="str">
            <v>VAR_fout</v>
          </cell>
          <cell r="C637" t="str">
            <v>TFHGV</v>
          </cell>
          <cell r="E637">
            <v>0.50383785624646926</v>
          </cell>
          <cell r="F637">
            <v>0.68841566878850924</v>
          </cell>
          <cell r="G637">
            <v>1.8333564275067848</v>
          </cell>
          <cell r="H637">
            <v>2.4174842977871553</v>
          </cell>
          <cell r="I637">
            <v>2.5181200219021784</v>
          </cell>
          <cell r="J637">
            <v>2.6202883889893243</v>
          </cell>
          <cell r="K637">
            <v>2.7217162923933373</v>
          </cell>
          <cell r="L637">
            <v>2.8091788038427987</v>
          </cell>
          <cell r="M637">
            <v>2.9065894093365769</v>
          </cell>
          <cell r="N637">
            <v>3.0070803966410908</v>
          </cell>
          <cell r="O637">
            <v>3.1133138540521603</v>
          </cell>
        </row>
        <row r="638">
          <cell r="A638" t="str">
            <v>TFHGV-HYBDSL</v>
          </cell>
          <cell r="B638" t="str">
            <v>VAR_fin</v>
          </cell>
          <cell r="C638" t="str">
            <v>TDSL</v>
          </cell>
          <cell r="E638">
            <v>3.0822019864201051</v>
          </cell>
          <cell r="F638">
            <v>4.2113471933810063</v>
          </cell>
          <cell r="G638">
            <v>11.215462976075408</v>
          </cell>
          <cell r="H638">
            <v>14.788834964266762</v>
          </cell>
          <cell r="I638">
            <v>15.404468793536632</v>
          </cell>
          <cell r="J638">
            <v>16.029478486796478</v>
          </cell>
          <cell r="K638">
            <v>16.649958431831326</v>
          </cell>
          <cell r="L638">
            <v>17.185005815001634</v>
          </cell>
          <cell r="M638">
            <v>17.780910148169575</v>
          </cell>
          <cell r="N638">
            <v>18.395658557498635</v>
          </cell>
          <cell r="O638">
            <v>19.045536230240458</v>
          </cell>
        </row>
        <row r="639">
          <cell r="A639" t="str">
            <v>TFHGV-HYBDSL</v>
          </cell>
          <cell r="B639" t="str">
            <v>VAR_ncap</v>
          </cell>
          <cell r="C639" t="str">
            <v>-</v>
          </cell>
          <cell r="E639">
            <v>9.4784243299732406E-3</v>
          </cell>
          <cell r="F639">
            <v>3.4735458465446601E-3</v>
          </cell>
          <cell r="G639">
            <v>2.9071923053369999E-2</v>
          </cell>
          <cell r="H639">
            <v>3.9807590560772398E-2</v>
          </cell>
          <cell r="I639">
            <v>1.7079958216255301E-2</v>
          </cell>
          <cell r="J639">
            <v>4.2462690861900403E-2</v>
          </cell>
          <cell r="K639">
            <v>2.4651173805184501E-2</v>
          </cell>
          <cell r="L639">
            <v>3.71510834847694E-2</v>
          </cell>
          <cell r="M639">
            <v>4.7467962756117497E-2</v>
          </cell>
          <cell r="N639">
            <v>2.6654396662306599E-2</v>
          </cell>
          <cell r="O639">
            <v>4.3160260916565898E-2</v>
          </cell>
        </row>
        <row r="640">
          <cell r="A640" t="str">
            <v>TFHGV-HYBDSL</v>
          </cell>
          <cell r="B640" t="str">
            <v>VAR_cap</v>
          </cell>
          <cell r="C640" t="str">
            <v>-</v>
          </cell>
          <cell r="E640">
            <v>9.4784243299732406E-3</v>
          </cell>
          <cell r="F640">
            <v>1.2951970176517899E-2</v>
          </cell>
          <cell r="G640">
            <v>3.4490776078003632E-2</v>
          </cell>
          <cell r="H640">
            <v>4.7346940942477746E-2</v>
          </cell>
          <cell r="I640">
            <v>4.9314279693091899E-2</v>
          </cell>
          <cell r="J640">
            <v>5.1318837009181398E-2</v>
          </cell>
          <cell r="K640">
            <v>5.33076657387829E-2</v>
          </cell>
          <cell r="L640">
            <v>5.5188267387843701E-2</v>
          </cell>
          <cell r="M640">
            <v>5.7102516059652574E-2</v>
          </cell>
          <cell r="N640">
            <v>5.9074357336905102E-2</v>
          </cell>
          <cell r="O640">
            <v>6.1148314356179484E-2</v>
          </cell>
        </row>
        <row r="641">
          <cell r="A641" t="str">
            <v>D-TKER</v>
          </cell>
          <cell r="B641" t="str">
            <v>VAR_fout</v>
          </cell>
          <cell r="C641" t="str">
            <v>CO2</v>
          </cell>
          <cell r="D641">
            <v>80.623393515457295</v>
          </cell>
          <cell r="E641">
            <v>102.297734001479</v>
          </cell>
          <cell r="F641">
            <v>134.35977630433001</v>
          </cell>
          <cell r="G641">
            <v>118.97719549916</v>
          </cell>
          <cell r="H641">
            <v>84.604929099571393</v>
          </cell>
          <cell r="I641">
            <v>71.523693577569503</v>
          </cell>
          <cell r="J641">
            <v>48.501662396907399</v>
          </cell>
          <cell r="K641">
            <v>28.173423821963201</v>
          </cell>
          <cell r="L641">
            <v>14.074455986690101</v>
          </cell>
          <cell r="M641">
            <v>1.3786665025912101E-2</v>
          </cell>
          <cell r="N641">
            <v>7.4144761212583503E-3</v>
          </cell>
          <cell r="O641">
            <v>1.3659877576222499E-2</v>
          </cell>
        </row>
        <row r="642">
          <cell r="A642" t="str">
            <v>D-TKER</v>
          </cell>
          <cell r="B642" t="str">
            <v>VAR_fout</v>
          </cell>
          <cell r="C642" t="str">
            <v>TKER</v>
          </cell>
          <cell r="D642">
            <v>1.09118878682255</v>
          </cell>
          <cell r="E642">
            <v>1.38453785424411</v>
          </cell>
          <cell r="F642">
            <v>1.8184781725314301</v>
          </cell>
          <cell r="G642">
            <v>1.610284260627</v>
          </cell>
          <cell r="H642">
            <v>1.1450764588031099</v>
          </cell>
          <cell r="I642">
            <v>0.96802986107267497</v>
          </cell>
          <cell r="J642">
            <v>0.65644061657627095</v>
          </cell>
          <cell r="K642">
            <v>0.38131022300657202</v>
          </cell>
          <cell r="L642">
            <v>0.190489234993059</v>
          </cell>
          <cell r="M642">
            <v>1.8659415869253499E-4</v>
          </cell>
          <cell r="N642">
            <v>1.00350442358017E-4</v>
          </cell>
          <cell r="O642">
            <v>1.8487816737315901E-4</v>
          </cell>
        </row>
        <row r="643">
          <cell r="A643" t="str">
            <v>D-TKER</v>
          </cell>
          <cell r="B643" t="str">
            <v>VAR_fin</v>
          </cell>
          <cell r="C643" t="str">
            <v>KER</v>
          </cell>
          <cell r="D643">
            <v>1.1074641966408927</v>
          </cell>
          <cell r="E643">
            <v>1.4051886538664593</v>
          </cell>
          <cell r="F643">
            <v>1.8456013228616754</v>
          </cell>
          <cell r="G643">
            <v>1.6343021359774643</v>
          </cell>
          <cell r="H643">
            <v>1.1621556194996083</v>
          </cell>
          <cell r="I643">
            <v>0.98246831837320192</v>
          </cell>
          <cell r="J643">
            <v>0.66623162633114319</v>
          </cell>
          <cell r="K643">
            <v>0.38699757997202322</v>
          </cell>
          <cell r="L643">
            <v>0.19333043937761088</v>
          </cell>
          <cell r="M643">
            <v>1.8937726683945254E-4</v>
          </cell>
          <cell r="N643">
            <v>1.0184719946783381E-4</v>
          </cell>
          <cell r="O643">
            <v>1.8763568099206682E-4</v>
          </cell>
        </row>
        <row r="644">
          <cell r="A644" t="str">
            <v>T_B_u-BEVELC-S1</v>
          </cell>
          <cell r="B644" t="str">
            <v>VAR_fout</v>
          </cell>
          <cell r="C644" t="str">
            <v>TPBSu</v>
          </cell>
          <cell r="D644">
            <v>1.7394048552654645E-6</v>
          </cell>
          <cell r="E644">
            <v>4.1714973238740312E-4</v>
          </cell>
          <cell r="F644">
            <v>9.6392746254516401E-4</v>
          </cell>
          <cell r="G644">
            <v>0.11027936007189353</v>
          </cell>
          <cell r="H644">
            <v>0.11494960118526042</v>
          </cell>
          <cell r="I644">
            <v>0.11972950809125471</v>
          </cell>
          <cell r="J644">
            <v>0.12360253046819285</v>
          </cell>
          <cell r="K644">
            <v>0.12674659635445309</v>
          </cell>
          <cell r="L644">
            <v>0.12886852720103129</v>
          </cell>
          <cell r="M644">
            <v>0.10064045352100673</v>
          </cell>
          <cell r="N644">
            <v>5.5291316759564654E-2</v>
          </cell>
          <cell r="O644">
            <v>4.5636746089166166E-2</v>
          </cell>
        </row>
        <row r="645">
          <cell r="A645" t="str">
            <v>T_B_u-BEVELC-S1</v>
          </cell>
          <cell r="B645" t="str">
            <v>VAR_fin</v>
          </cell>
          <cell r="C645" t="str">
            <v>T-ELC-Bus_u_BatSTGout_S1</v>
          </cell>
          <cell r="D645">
            <v>4.5931766852309117E-6</v>
          </cell>
          <cell r="E645">
            <v>1.0631643589538681E-3</v>
          </cell>
          <cell r="F645">
            <v>2.3863715626166468E-3</v>
          </cell>
          <cell r="G645">
            <v>0.24656565987854032</v>
          </cell>
          <cell r="H645">
            <v>0.24408055999448922</v>
          </cell>
          <cell r="I645">
            <v>0.25351074740827612</v>
          </cell>
          <cell r="J645">
            <v>0.24855827392116603</v>
          </cell>
          <cell r="K645">
            <v>0.23847266460973071</v>
          </cell>
          <cell r="L645">
            <v>0.23959311969234112</v>
          </cell>
          <cell r="M645">
            <v>0.18556121393246347</v>
          </cell>
          <cell r="N645">
            <v>0.10194631978369996</v>
          </cell>
          <cell r="O645">
            <v>8.4145189215245914E-2</v>
          </cell>
        </row>
        <row r="646">
          <cell r="A646" t="str">
            <v>T_B_u-BEVELC-S1</v>
          </cell>
          <cell r="B646" t="str">
            <v>VAR_ncap</v>
          </cell>
          <cell r="C646" t="str">
            <v>-</v>
          </cell>
          <cell r="E646">
            <v>8.0906491442346396E-6</v>
          </cell>
          <cell r="F646">
            <v>1.07451623237428E-5</v>
          </cell>
          <cell r="G646">
            <v>2.5576822861819101E-3</v>
          </cell>
          <cell r="H646">
            <v>2.6149390706679499E-3</v>
          </cell>
          <cell r="I646">
            <v>1.2600092732403199E-4</v>
          </cell>
          <cell r="J646">
            <v>1.3487684787548101E-3</v>
          </cell>
          <cell r="K646">
            <v>1.5237285710045601E-3</v>
          </cell>
          <cell r="L646">
            <v>8.65746695295192E-4</v>
          </cell>
          <cell r="M646">
            <v>8.3204440150393599E-4</v>
          </cell>
          <cell r="N646">
            <v>4.4373699437264902E-4</v>
          </cell>
          <cell r="O646">
            <v>1.2863920894289001E-4</v>
          </cell>
        </row>
        <row r="647">
          <cell r="A647" t="str">
            <v>T_B_u-BEVELC-S1</v>
          </cell>
          <cell r="B647" t="str">
            <v>VAR_cap</v>
          </cell>
          <cell r="C647" t="str">
            <v>-</v>
          </cell>
          <cell r="D647">
            <v>3.02390998593531E-8</v>
          </cell>
          <cell r="E647">
            <v>8.1321400021811936E-6</v>
          </cell>
          <cell r="F647">
            <v>1.88307940994167E-5</v>
          </cell>
          <cell r="G647">
            <v>2.562898760822867E-3</v>
          </cell>
          <cell r="H647">
            <v>2.6276594555432104E-3</v>
          </cell>
          <cell r="I647">
            <v>2.6955607133423219E-3</v>
          </cell>
          <cell r="J647">
            <v>2.8060560750212075E-3</v>
          </cell>
          <cell r="K647">
            <v>2.9153772060914068E-3</v>
          </cell>
          <cell r="L647">
            <v>2.9959032937362123E-3</v>
          </cell>
          <cell r="M647">
            <v>2.4777928121534299E-3</v>
          </cell>
          <cell r="N647">
            <v>1.428888476548691E-3</v>
          </cell>
          <cell r="O647">
            <v>1.1321955355648209E-3</v>
          </cell>
        </row>
        <row r="648">
          <cell r="A648" t="str">
            <v>TPSHPH2OEXT</v>
          </cell>
          <cell r="B648" t="str">
            <v>VAR_fout</v>
          </cell>
          <cell r="C648" t="str">
            <v>TPSHP</v>
          </cell>
          <cell r="H648">
            <v>1.18306223813521E-4</v>
          </cell>
          <cell r="I648">
            <v>1.39658913485172E-4</v>
          </cell>
          <cell r="J648">
            <v>1.83929510165891E-4</v>
          </cell>
          <cell r="K648">
            <v>2.6025230308436797E-4</v>
          </cell>
          <cell r="L648">
            <v>2.9933399283924001E-4</v>
          </cell>
          <cell r="M648">
            <v>3.6558832672436699E-4</v>
          </cell>
          <cell r="N648">
            <v>4.0155575184088398E-4</v>
          </cell>
          <cell r="O648">
            <v>4.20418674044594E-4</v>
          </cell>
        </row>
        <row r="649">
          <cell r="A649" t="str">
            <v>TPSHPH2OEXT</v>
          </cell>
          <cell r="B649" t="str">
            <v>VAR_fin</v>
          </cell>
          <cell r="C649" t="str">
            <v>TH2O</v>
          </cell>
          <cell r="H649">
            <v>6.5964682368751273E-5</v>
          </cell>
          <cell r="I649">
            <v>7.7870424488701796E-5</v>
          </cell>
          <cell r="J649">
            <v>1.0255463597128465E-4</v>
          </cell>
          <cell r="K649">
            <v>1.4511037505310137E-4</v>
          </cell>
          <cell r="L649">
            <v>1.6690137782551527E-4</v>
          </cell>
          <cell r="M649">
            <v>2.0384318823419174E-4</v>
          </cell>
          <cell r="N649">
            <v>2.2389775254158214E-4</v>
          </cell>
          <cell r="O649">
            <v>2.344152606794081E-4</v>
          </cell>
        </row>
        <row r="650">
          <cell r="A650" t="str">
            <v>TPSHPH2OEXT</v>
          </cell>
          <cell r="B650" t="str">
            <v>VAR_ncap</v>
          </cell>
          <cell r="C650" t="str">
            <v>-</v>
          </cell>
          <cell r="H650">
            <v>1.1902345851466701E-4</v>
          </cell>
          <cell r="I650">
            <v>2.34769422416591E-5</v>
          </cell>
          <cell r="J650">
            <v>4.9043655404622899E-5</v>
          </cell>
          <cell r="K650">
            <v>9.5516491260940603E-5</v>
          </cell>
          <cell r="L650">
            <v>1.2866853418822899E-4</v>
          </cell>
          <cell r="M650">
            <v>1.28854264812353E-4</v>
          </cell>
          <cell r="N650">
            <v>8.6889534444956499E-5</v>
          </cell>
          <cell r="O650">
            <v>1.1216355002104199E-4</v>
          </cell>
        </row>
        <row r="651">
          <cell r="A651" t="str">
            <v>TPSHPH2OEXT</v>
          </cell>
          <cell r="B651" t="str">
            <v>VAR_cap</v>
          </cell>
          <cell r="C651" t="str">
            <v>-</v>
          </cell>
          <cell r="H651">
            <v>1.1902345851466701E-4</v>
          </cell>
          <cell r="I651">
            <v>1.4099712992637396E-4</v>
          </cell>
          <cell r="J651">
            <v>1.850720041102738E-4</v>
          </cell>
          <cell r="K651">
            <v>2.634752163660646E-4</v>
          </cell>
          <cell r="L651">
            <v>3.0077815789005913E-4</v>
          </cell>
          <cell r="M651">
            <v>3.688363050764238E-4</v>
          </cell>
          <cell r="N651">
            <v>4.0403473059296682E-4</v>
          </cell>
          <cell r="O651">
            <v>4.2638949796763447E-4</v>
          </cell>
        </row>
        <row r="652">
          <cell r="A652" t="str">
            <v>T_B_u-BEVELC-S2</v>
          </cell>
          <cell r="B652" t="str">
            <v>VAR_fout</v>
          </cell>
          <cell r="C652" t="str">
            <v>TPBSu</v>
          </cell>
          <cell r="D652">
            <v>3.1600624524269835E-4</v>
          </cell>
          <cell r="E652">
            <v>5.4837293863941499E-4</v>
          </cell>
          <cell r="F652">
            <v>9.5730076770280162E-4</v>
          </cell>
          <cell r="G652">
            <v>3.9743772869052438E-2</v>
          </cell>
          <cell r="H652">
            <v>4.1414289644440418E-2</v>
          </cell>
          <cell r="I652">
            <v>4.3123036257891142E-2</v>
          </cell>
          <cell r="J652">
            <v>4.4485748334714234E-2</v>
          </cell>
          <cell r="K652">
            <v>4.5734864126202472E-2</v>
          </cell>
          <cell r="L652">
            <v>4.6730367019894505E-2</v>
          </cell>
          <cell r="M652">
            <v>4.7538012506896092E-2</v>
          </cell>
          <cell r="N652">
            <v>4.8607098544190222E-2</v>
          </cell>
          <cell r="O652">
            <v>4.8332285451174038E-2</v>
          </cell>
        </row>
        <row r="653">
          <cell r="A653" t="str">
            <v>T_B_u-BEVELC-S2</v>
          </cell>
          <cell r="B653" t="str">
            <v>VAR_fin</v>
          </cell>
          <cell r="C653" t="str">
            <v>T-ELC-Bus_u_BatSTGout_S2</v>
          </cell>
          <cell r="D653">
            <v>1.1483590220578788E-3</v>
          </cell>
          <cell r="E653">
            <v>1.970363606159993E-3</v>
          </cell>
          <cell r="F653">
            <v>3.3383084697797194E-3</v>
          </cell>
          <cell r="G653">
            <v>0.12274041180371249</v>
          </cell>
          <cell r="H653">
            <v>0.12198555922917265</v>
          </cell>
          <cell r="I653">
            <v>0.12553246400333529</v>
          </cell>
          <cell r="J653">
            <v>0.12435466082112227</v>
          </cell>
          <cell r="K653">
            <v>0.11926161038433615</v>
          </cell>
          <cell r="L653">
            <v>0.12009033276971964</v>
          </cell>
          <cell r="M653">
            <v>0.12114186123517892</v>
          </cell>
          <cell r="N653">
            <v>0.12386622991507622</v>
          </cell>
          <cell r="O653">
            <v>0.1231659194093529</v>
          </cell>
        </row>
        <row r="654">
          <cell r="A654" t="str">
            <v>T_B_u-BEVELC-S2</v>
          </cell>
          <cell r="B654" t="str">
            <v>VAR_ncap</v>
          </cell>
          <cell r="C654" t="str">
            <v>-</v>
          </cell>
          <cell r="E654">
            <v>2.0770423589924701E-6</v>
          </cell>
          <cell r="F654">
            <v>7.5348056640568703E-6</v>
          </cell>
          <cell r="G654">
            <v>7.3805428129931601E-4</v>
          </cell>
          <cell r="H654">
            <v>7.0151238125845997E-4</v>
          </cell>
          <cell r="I654">
            <v>1.10136225032566E-4</v>
          </cell>
          <cell r="J654">
            <v>3.6619638934035802E-4</v>
          </cell>
          <cell r="K654">
            <v>4.6055463325144798E-4</v>
          </cell>
          <cell r="L654">
            <v>2.5716510804668998E-4</v>
          </cell>
          <cell r="M654">
            <v>4.0575763992262999E-4</v>
          </cell>
          <cell r="N654">
            <v>4.6683256733761599E-4</v>
          </cell>
          <cell r="O654">
            <v>1.74717836267601E-4</v>
          </cell>
        </row>
        <row r="655">
          <cell r="A655" t="str">
            <v>T_B_u-BEVELC-S2</v>
          </cell>
          <cell r="B655" t="str">
            <v>VAR_cap</v>
          </cell>
          <cell r="C655" t="str">
            <v>-</v>
          </cell>
          <cell r="D655">
            <v>6.4235607995582104E-6</v>
          </cell>
          <cell r="E655">
            <v>1.080537957213059E-5</v>
          </cell>
          <cell r="F655">
            <v>1.8344402641826601E-5</v>
          </cell>
          <cell r="G655">
            <v>7.4979409629224829E-4</v>
          </cell>
          <cell r="H655">
            <v>7.8193262632325709E-4</v>
          </cell>
          <cell r="I655">
            <v>8.1400880580211803E-4</v>
          </cell>
          <cell r="J655">
            <v>8.3998309581539174E-4</v>
          </cell>
          <cell r="K655">
            <v>8.6432398888157055E-4</v>
          </cell>
          <cell r="L655">
            <v>8.8235943805772734E-4</v>
          </cell>
          <cell r="M655">
            <v>8.9871908843414106E-4</v>
          </cell>
          <cell r="N655">
            <v>9.1808590576013293E-4</v>
          </cell>
          <cell r="O655">
            <v>9.1511972091363667E-4</v>
          </cell>
        </row>
        <row r="656">
          <cell r="A656" t="str">
            <v>TFHGV-ICEDSL</v>
          </cell>
          <cell r="B656" t="str">
            <v>VAR_fout</v>
          </cell>
          <cell r="C656" t="str">
            <v>CO2_T</v>
          </cell>
          <cell r="D656">
            <v>384.1347875405371</v>
          </cell>
          <cell r="E656">
            <v>449.98133064313049</v>
          </cell>
          <cell r="F656">
            <v>351.79672373856096</v>
          </cell>
          <cell r="G656">
            <v>32.625801016536066</v>
          </cell>
          <cell r="H656">
            <v>0.37299594359739552</v>
          </cell>
          <cell r="I656">
            <v>0.53389366244449299</v>
          </cell>
          <cell r="J656">
            <v>0.45549696486548802</v>
          </cell>
          <cell r="K656">
            <v>0.54693077068071694</v>
          </cell>
          <cell r="L656">
            <v>0.58085566812216705</v>
          </cell>
          <cell r="M656">
            <v>0.51496116869749309</v>
          </cell>
          <cell r="N656">
            <v>0.73047234500187797</v>
          </cell>
          <cell r="O656">
            <v>0.97597565567691813</v>
          </cell>
        </row>
        <row r="657">
          <cell r="A657" t="str">
            <v>TFHGV-ICEDSL</v>
          </cell>
          <cell r="B657" t="str">
            <v>VAR_fout</v>
          </cell>
          <cell r="C657" t="str">
            <v>TFHGV</v>
          </cell>
          <cell r="D657">
            <v>0.62207570940900569</v>
          </cell>
          <cell r="E657">
            <v>0.72870894425591148</v>
          </cell>
          <cell r="F657">
            <v>0.56970678935017038</v>
          </cell>
          <cell r="G657">
            <v>5.2834887572521562E-2</v>
          </cell>
          <cell r="H657">
            <v>6.0403723834968957E-4</v>
          </cell>
          <cell r="I657">
            <v>8.6459828577509863E-4</v>
          </cell>
          <cell r="J657">
            <v>7.3764107480748695E-4</v>
          </cell>
          <cell r="K657">
            <v>8.8571084474591173E-4</v>
          </cell>
          <cell r="L657">
            <v>9.4064951556413533E-4</v>
          </cell>
          <cell r="M657">
            <v>8.3393861927118023E-4</v>
          </cell>
          <cell r="N657">
            <v>1.1829418135496251E-3</v>
          </cell>
          <cell r="O657">
            <v>1.5805148819203704E-3</v>
          </cell>
        </row>
        <row r="658">
          <cell r="A658" t="str">
            <v>TFHGV-ICEDSL</v>
          </cell>
          <cell r="B658" t="str">
            <v>VAR_fin</v>
          </cell>
          <cell r="C658" t="str">
            <v>TDSL</v>
          </cell>
          <cell r="D658">
            <v>5.240583731794505</v>
          </cell>
          <cell r="E658">
            <v>6.1388994630713505</v>
          </cell>
          <cell r="F658">
            <v>4.7994096007989295</v>
          </cell>
          <cell r="G658">
            <v>0.44509960459121606</v>
          </cell>
          <cell r="H658">
            <v>5.088621331478786E-3</v>
          </cell>
          <cell r="I658">
            <v>7.2836788873737136E-3</v>
          </cell>
          <cell r="J658">
            <v>6.214146860375018E-3</v>
          </cell>
          <cell r="K658">
            <v>7.4615384813194602E-3</v>
          </cell>
          <cell r="L658">
            <v>7.9243610930718588E-3</v>
          </cell>
          <cell r="M658">
            <v>7.025391114563349E-3</v>
          </cell>
          <cell r="N658">
            <v>9.965516302890564E-3</v>
          </cell>
          <cell r="O658">
            <v>1.3314811127925227E-2</v>
          </cell>
        </row>
        <row r="659">
          <cell r="A659" t="str">
            <v>TFHGV-ICEDSL</v>
          </cell>
          <cell r="B659" t="str">
            <v>VAR_ncap</v>
          </cell>
          <cell r="C659" t="str">
            <v>-</v>
          </cell>
          <cell r="E659">
            <v>2.1636303577683701E-6</v>
          </cell>
          <cell r="F659">
            <v>8.4312633916293801E-6</v>
          </cell>
          <cell r="G659">
            <v>9.2953285315621199E-6</v>
          </cell>
          <cell r="H659">
            <v>1.1657285873125801E-5</v>
          </cell>
          <cell r="I659">
            <v>1.0933515760067499E-5</v>
          </cell>
          <cell r="J659">
            <v>1.16573477946736E-5</v>
          </cell>
          <cell r="K659">
            <v>1.22037639930634E-5</v>
          </cell>
          <cell r="L659">
            <v>1.33084702342972E-5</v>
          </cell>
          <cell r="M659">
            <v>1.5660461870462401E-5</v>
          </cell>
          <cell r="N659">
            <v>1.6991414709928799E-5</v>
          </cell>
          <cell r="O659">
            <v>2.4601241786926899E-5</v>
          </cell>
        </row>
        <row r="660">
          <cell r="A660" t="str">
            <v>TFHGV-ICEDSL</v>
          </cell>
          <cell r="B660" t="str">
            <v>VAR_cap</v>
          </cell>
          <cell r="C660" t="str">
            <v>-</v>
          </cell>
          <cell r="D660">
            <v>1.1708364472888779E-2</v>
          </cell>
          <cell r="E660">
            <v>1.3709511277323212E-2</v>
          </cell>
          <cell r="F660">
            <v>1.0723654865330218E-2</v>
          </cell>
          <cell r="G660">
            <v>9.9600788129996804E-4</v>
          </cell>
          <cell r="H660">
            <v>1.4067885393926799E-5</v>
          </cell>
          <cell r="I660">
            <v>2.0373039606859001E-5</v>
          </cell>
          <cell r="J660">
            <v>1.73264959418045E-5</v>
          </cell>
          <cell r="K660">
            <v>2.0070874773481499E-5</v>
          </cell>
          <cell r="L660">
            <v>2.2237924758134402E-5</v>
          </cell>
          <cell r="M660">
            <v>1.9108302475122312E-5</v>
          </cell>
          <cell r="N660">
            <v>2.76872957703408E-5</v>
          </cell>
          <cell r="O660">
            <v>3.606083247629555E-5</v>
          </cell>
        </row>
        <row r="661">
          <cell r="A661" t="str">
            <v>D-T-ELC-Bus_u_S1</v>
          </cell>
          <cell r="B661" t="str">
            <v>VAR_fout</v>
          </cell>
          <cell r="C661" t="str">
            <v>T-ELC-Bus_u_BatSTGin_S1</v>
          </cell>
          <cell r="D661">
            <v>1.008605480048403E-5</v>
          </cell>
          <cell r="E661">
            <v>1.0676615695951171E-3</v>
          </cell>
          <cell r="F661">
            <v>2.3896643377435741E-3</v>
          </cell>
          <cell r="G661">
            <v>0.24683517895313195</v>
          </cell>
          <cell r="H661">
            <v>0.24456704549292616</v>
          </cell>
          <cell r="I661">
            <v>0.25394281958035064</v>
          </cell>
          <cell r="J661">
            <v>0.24914081140232316</v>
          </cell>
          <cell r="K661">
            <v>0.23968220522731337</v>
          </cell>
          <cell r="L661">
            <v>0.24049785667617821</v>
          </cell>
          <cell r="M661">
            <v>0.18724178235168937</v>
          </cell>
          <cell r="N661">
            <v>0.10325276339486394</v>
          </cell>
          <cell r="O661">
            <v>8.7335993116514632E-2</v>
          </cell>
        </row>
        <row r="662">
          <cell r="A662" t="str">
            <v>D-T-ELC-Bus_u_S1</v>
          </cell>
          <cell r="B662" t="str">
            <v>VAR_fin</v>
          </cell>
          <cell r="C662" t="str">
            <v>TELC</v>
          </cell>
          <cell r="D662">
            <v>1.008605480048403E-5</v>
          </cell>
          <cell r="E662">
            <v>1.0676615695951171E-3</v>
          </cell>
          <cell r="F662">
            <v>2.3896643377435741E-3</v>
          </cell>
          <cell r="G662">
            <v>0.24683517895313195</v>
          </cell>
          <cell r="H662">
            <v>0.24456704549292616</v>
          </cell>
          <cell r="I662">
            <v>0.25394281958035064</v>
          </cell>
          <cell r="J662">
            <v>0.24914081140232316</v>
          </cell>
          <cell r="K662">
            <v>0.23968220522731337</v>
          </cell>
          <cell r="L662">
            <v>0.24049785667617821</v>
          </cell>
          <cell r="M662">
            <v>0.18724178235168937</v>
          </cell>
          <cell r="N662">
            <v>0.10325276339486394</v>
          </cell>
          <cell r="O662">
            <v>8.7335993116514632E-2</v>
          </cell>
        </row>
        <row r="663">
          <cell r="A663" t="str">
            <v>D-T-ELC-Bus_u_S1</v>
          </cell>
          <cell r="B663" t="str">
            <v>VAR_ncap</v>
          </cell>
          <cell r="C663" t="str">
            <v>-</v>
          </cell>
          <cell r="D663">
            <v>2.0696184712855001E-4</v>
          </cell>
          <cell r="E663">
            <v>2.17822143932028E-4</v>
          </cell>
          <cell r="F663">
            <v>5.1330530222641396E-4</v>
          </cell>
          <cell r="G663">
            <v>2.5238488451302998E-2</v>
          </cell>
          <cell r="H663">
            <v>4.6420901930969597E-4</v>
          </cell>
          <cell r="I663">
            <v>2.10794434381005E-2</v>
          </cell>
          <cell r="J663">
            <v>5.02009904350245E-3</v>
          </cell>
          <cell r="K663">
            <v>1.31181033470606E-2</v>
          </cell>
          <cell r="L663">
            <v>1.00501845478345E-2</v>
          </cell>
          <cell r="M663">
            <v>3.0311889775947801E-3</v>
          </cell>
          <cell r="N663">
            <v>6.1088361659035802E-3</v>
          </cell>
          <cell r="O663">
            <v>1.10466416006676E-3</v>
          </cell>
        </row>
        <row r="664">
          <cell r="A664" t="str">
            <v>D-T-ELC-Bus_u_S1</v>
          </cell>
          <cell r="B664" t="str">
            <v>VAR_cap</v>
          </cell>
          <cell r="C664" t="str">
            <v>-</v>
          </cell>
          <cell r="D664">
            <v>2.0696184712855001E-4</v>
          </cell>
          <cell r="E664">
            <v>4.2478399106057798E-4</v>
          </cell>
          <cell r="F664">
            <v>9.3808929328699205E-4</v>
          </cell>
          <cell r="G664">
            <v>2.6092188771307302E-2</v>
          </cell>
          <cell r="H664">
            <v>2.5965686259120699E-2</v>
          </cell>
          <cell r="I664">
            <v>2.6843657748550999E-2</v>
          </cell>
          <cell r="J664">
            <v>2.6340239962582699E-2</v>
          </cell>
          <cell r="K664">
            <v>2.5338882035602899E-2</v>
          </cell>
          <cell r="L664">
            <v>2.5426381952644302E-2</v>
          </cell>
          <cell r="M664">
            <v>1.9802352427855299E-2</v>
          </cell>
          <cell r="N664">
            <v>1.09201331597395E-2</v>
          </cell>
          <cell r="O664">
            <v>9.2591371125828204E-3</v>
          </cell>
        </row>
        <row r="665">
          <cell r="A665" t="str">
            <v>T-Plg-DSL-mix_S1</v>
          </cell>
          <cell r="B665" t="str">
            <v>VAR_fout</v>
          </cell>
          <cell r="C665" t="str">
            <v>CO2_T</v>
          </cell>
          <cell r="D665">
            <v>1.3503550596515501E-3</v>
          </cell>
          <cell r="E665">
            <v>6.9189316595307804E-2</v>
          </cell>
          <cell r="F665">
            <v>9.5274305185602301E-2</v>
          </cell>
          <cell r="G665">
            <v>0.1108026260587123</v>
          </cell>
          <cell r="H665">
            <v>0.13652765612083165</v>
          </cell>
          <cell r="I665">
            <v>0.2048037015006457</v>
          </cell>
          <cell r="J665">
            <v>0.1919110539930084</v>
          </cell>
          <cell r="K665">
            <v>0.27700580470698499</v>
          </cell>
          <cell r="L665">
            <v>0.20192964516546369</v>
          </cell>
          <cell r="M665">
            <v>6.2734597969910502E-2</v>
          </cell>
          <cell r="N665">
            <v>3.103782087072595E-2</v>
          </cell>
          <cell r="O665">
            <v>2.38537129877631E-2</v>
          </cell>
        </row>
        <row r="666">
          <cell r="A666" t="str">
            <v>T-Plg-DSL-mix_S1</v>
          </cell>
          <cell r="B666" t="str">
            <v>VAR_fout</v>
          </cell>
          <cell r="C666" t="str">
            <v>T-PEVmix-ELC_DSL_S1</v>
          </cell>
          <cell r="D666">
            <v>1.3418912917285971E-5</v>
          </cell>
          <cell r="E666">
            <v>6.8755651157299846E-4</v>
          </cell>
          <cell r="F666">
            <v>9.46771440150291E-4</v>
          </cell>
          <cell r="G666">
            <v>1.1010813633505669E-3</v>
          </cell>
          <cell r="H666">
            <v>1.398970904667191E-3</v>
          </cell>
          <cell r="I666">
            <v>2.1406165682460979E-3</v>
          </cell>
          <cell r="J666">
            <v>2.1448736810520154E-3</v>
          </cell>
          <cell r="K666">
            <v>3.2736463071921245E-3</v>
          </cell>
          <cell r="L666">
            <v>2.4657311619089213E-3</v>
          </cell>
          <cell r="M666">
            <v>8.2135396609819128E-4</v>
          </cell>
          <cell r="N666">
            <v>4.1198672909770542E-4</v>
          </cell>
          <cell r="O666">
            <v>3.2985546097961607E-4</v>
          </cell>
        </row>
        <row r="667">
          <cell r="A667" t="str">
            <v>T-Plg-DSL-mix_S1</v>
          </cell>
          <cell r="B667" t="str">
            <v>VAR_fin</v>
          </cell>
          <cell r="C667" t="str">
            <v>TDSL</v>
          </cell>
          <cell r="D667">
            <v>1.842230640725163E-5</v>
          </cell>
          <cell r="E667">
            <v>9.4391973527022935E-4</v>
          </cell>
          <cell r="F667">
            <v>1.2997858824775215E-3</v>
          </cell>
          <cell r="G667">
            <v>1.5116320062580121E-3</v>
          </cell>
          <cell r="H667">
            <v>1.8625873959185755E-3</v>
          </cell>
          <cell r="I667">
            <v>2.7940477694494629E-3</v>
          </cell>
          <cell r="J667">
            <v>2.6181589903548192E-3</v>
          </cell>
          <cell r="K667">
            <v>3.7790696412958328E-3</v>
          </cell>
          <cell r="L667">
            <v>2.7548382696516178E-3</v>
          </cell>
          <cell r="M667">
            <v>8.5586081814339034E-4</v>
          </cell>
          <cell r="N667">
            <v>4.2343548254742108E-4</v>
          </cell>
          <cell r="O667">
            <v>3.2542582520822766E-4</v>
          </cell>
        </row>
        <row r="668">
          <cell r="A668" t="str">
            <v>T_B_u-BEVELC-S3</v>
          </cell>
          <cell r="B668" t="str">
            <v>VAR_fout</v>
          </cell>
          <cell r="C668" t="str">
            <v>TPBSu</v>
          </cell>
          <cell r="D668">
            <v>6.8232354295728892E-4</v>
          </cell>
          <cell r="E668">
            <v>8.0639176672126617E-4</v>
          </cell>
          <cell r="F668">
            <v>9.494375570901015E-4</v>
          </cell>
          <cell r="G668">
            <v>0.10511202863998244</v>
          </cell>
          <cell r="H668">
            <v>0.1006963848081171</v>
          </cell>
          <cell r="I668">
            <v>9.5285214167499369E-2</v>
          </cell>
          <cell r="J668">
            <v>8.8046021060722374E-2</v>
          </cell>
          <cell r="K668">
            <v>8.0938904273193682E-2</v>
          </cell>
          <cell r="L668">
            <v>7.5777591374658768E-2</v>
          </cell>
          <cell r="M668">
            <v>0.10238686113136815</v>
          </cell>
          <cell r="N668">
            <v>0.1570988070713539</v>
          </cell>
          <cell r="O668">
            <v>0.17303997925603753</v>
          </cell>
        </row>
        <row r="669">
          <cell r="A669" t="str">
            <v>T_B_u-BEVELC-S3</v>
          </cell>
          <cell r="B669" t="str">
            <v>VAR_fin</v>
          </cell>
          <cell r="C669" t="str">
            <v>T-ELC-Bus_u_BatSTGout_S3</v>
          </cell>
          <cell r="D669">
            <v>3.7291469896336589E-3</v>
          </cell>
          <cell r="E669">
            <v>4.3485577819182449E-3</v>
          </cell>
          <cell r="F669">
            <v>5.0691234881790979E-3</v>
          </cell>
          <cell r="G669">
            <v>0.48695730833472961</v>
          </cell>
          <cell r="H669">
            <v>0.46115365946205794</v>
          </cell>
          <cell r="I669">
            <v>0.40307283828555068</v>
          </cell>
          <cell r="J669">
            <v>0.36485819781244383</v>
          </cell>
          <cell r="K669">
            <v>0.31260047935362567</v>
          </cell>
          <cell r="L669">
            <v>0.28965950297148807</v>
          </cell>
          <cell r="M669">
            <v>0.39057663974594409</v>
          </cell>
          <cell r="N669">
            <v>0.59928709109754374</v>
          </cell>
          <cell r="O669">
            <v>0.66009811115134409</v>
          </cell>
        </row>
        <row r="670">
          <cell r="A670" t="str">
            <v>T_B_u-BEVELC-S3</v>
          </cell>
          <cell r="B670" t="str">
            <v>VAR_ncap</v>
          </cell>
          <cell r="C670" t="str">
            <v>-</v>
          </cell>
          <cell r="E670">
            <v>1.1745076096916999E-6</v>
          </cell>
          <cell r="F670">
            <v>2.5675629806191999E-6</v>
          </cell>
          <cell r="G670">
            <v>1.9718946667445099E-3</v>
          </cell>
          <cell r="H670">
            <v>4.0227351594087398E-4</v>
          </cell>
          <cell r="I670">
            <v>1.3947900456178399E-3</v>
          </cell>
          <cell r="J670">
            <v>4.1298380171277902E-4</v>
          </cell>
          <cell r="K670">
            <v>1.1138933598154E-3</v>
          </cell>
          <cell r="L670">
            <v>2.5201387490538099E-4</v>
          </cell>
          <cell r="M670">
            <v>1.73999296022761E-3</v>
          </cell>
          <cell r="N670">
            <v>1.2229972940890599E-3</v>
          </cell>
          <cell r="O670">
            <v>2.0411725582473602E-3</v>
          </cell>
        </row>
        <row r="671">
          <cell r="A671" t="str">
            <v>T_B_u-BEVELC-S3</v>
          </cell>
          <cell r="B671" t="str">
            <v>VAR_cap</v>
          </cell>
          <cell r="C671" t="str">
            <v>-</v>
          </cell>
          <cell r="D671">
            <v>1.7060113127976099E-5</v>
          </cell>
          <cell r="E671">
            <v>1.5505852734908796E-5</v>
          </cell>
          <cell r="F671">
            <v>1.8081385659993E-5</v>
          </cell>
          <cell r="G671">
            <v>1.9821855898704229E-3</v>
          </cell>
          <cell r="H671">
            <v>1.8992524161028325E-3</v>
          </cell>
          <cell r="I671">
            <v>1.7970635615587099E-3</v>
          </cell>
          <cell r="J671">
            <v>1.6606655551763471E-3</v>
          </cell>
          <cell r="K671">
            <v>1.52687716152818E-3</v>
          </cell>
          <cell r="L671">
            <v>1.4293578957345471E-3</v>
          </cell>
          <cell r="M671">
            <v>1.93131738907807E-3</v>
          </cell>
          <cell r="N671">
            <v>2.962978660040522E-3</v>
          </cell>
          <cell r="O671">
            <v>3.2641563824202025E-3</v>
          </cell>
        </row>
        <row r="672">
          <cell r="A672" t="str">
            <v>D-T-ELC-Bus_u_S2</v>
          </cell>
          <cell r="B672" t="str">
            <v>VAR_fout</v>
          </cell>
          <cell r="C672" t="str">
            <v>T-ELC-Bus_u_BatSTGin_S2</v>
          </cell>
          <cell r="D672">
            <v>1.1357027846752351E-3</v>
          </cell>
          <cell r="E672">
            <v>1.9520290268315898E-3</v>
          </cell>
          <cell r="F672">
            <v>3.3180953388613132E-3</v>
          </cell>
          <cell r="G672">
            <v>0.12294653049628215</v>
          </cell>
          <cell r="H672">
            <v>0.1223837854603398</v>
          </cell>
          <cell r="I672">
            <v>0.12592213459518248</v>
          </cell>
          <cell r="J672">
            <v>0.12485759320829058</v>
          </cell>
          <cell r="K672">
            <v>0.12036542931093383</v>
          </cell>
          <cell r="L672">
            <v>0.12092388880504397</v>
          </cell>
          <cell r="M672">
            <v>0.12265172989520723</v>
          </cell>
          <cell r="N672">
            <v>0.12501050269455527</v>
          </cell>
          <cell r="O672">
            <v>0.12580009212372428</v>
          </cell>
        </row>
        <row r="673">
          <cell r="A673" t="str">
            <v>D-T-ELC-Bus_u_S2</v>
          </cell>
          <cell r="B673" t="str">
            <v>VAR_fin</v>
          </cell>
          <cell r="C673" t="str">
            <v>TELC</v>
          </cell>
          <cell r="D673">
            <v>1.1357027846752351E-3</v>
          </cell>
          <cell r="E673">
            <v>1.9520290268315898E-3</v>
          </cell>
          <cell r="F673">
            <v>3.3180953388613132E-3</v>
          </cell>
          <cell r="G673">
            <v>0.12294653049628215</v>
          </cell>
          <cell r="H673">
            <v>0.1223837854603398</v>
          </cell>
          <cell r="I673">
            <v>0.12592213459518248</v>
          </cell>
          <cell r="J673">
            <v>0.12485759320829058</v>
          </cell>
          <cell r="K673">
            <v>0.12036542931093383</v>
          </cell>
          <cell r="L673">
            <v>0.12092388880504397</v>
          </cell>
          <cell r="M673">
            <v>0.12265172989520723</v>
          </cell>
          <cell r="N673">
            <v>0.12501050269455527</v>
          </cell>
          <cell r="O673">
            <v>0.12580009212372428</v>
          </cell>
        </row>
        <row r="674">
          <cell r="A674" t="str">
            <v>D-T-ELC-Bus_u_S2</v>
          </cell>
          <cell r="B674" t="str">
            <v>VAR_ncap</v>
          </cell>
          <cell r="C674" t="str">
            <v>-</v>
          </cell>
          <cell r="D674">
            <v>2.0068135607591601E-4</v>
          </cell>
          <cell r="E674">
            <v>1.95561290287976E-4</v>
          </cell>
          <cell r="F674">
            <v>4.1905267431727601E-4</v>
          </cell>
          <cell r="G674">
            <v>1.2262599484026001E-2</v>
          </cell>
          <cell r="H674">
            <v>4.68577603086432E-4</v>
          </cell>
          <cell r="I674">
            <v>1.02687242255596E-2</v>
          </cell>
          <cell r="J674">
            <v>2.6924698459506301E-3</v>
          </cell>
          <cell r="K674">
            <v>6.5270553469861398E-3</v>
          </cell>
          <cell r="L674">
            <v>5.0501328094768498E-3</v>
          </cell>
          <cell r="M674">
            <v>4.5824399831457304E-3</v>
          </cell>
          <cell r="N674">
            <v>7.7432161727427704E-3</v>
          </cell>
          <cell r="O674">
            <v>2.4852605805715301E-3</v>
          </cell>
        </row>
        <row r="675">
          <cell r="A675" t="str">
            <v>D-T-ELC-Bus_u_S2</v>
          </cell>
          <cell r="B675" t="str">
            <v>VAR_cap</v>
          </cell>
          <cell r="C675" t="str">
            <v>-</v>
          </cell>
          <cell r="D675">
            <v>2.0068135607591601E-4</v>
          </cell>
          <cell r="E675">
            <v>3.9624264636389198E-4</v>
          </cell>
          <cell r="F675">
            <v>8.1529532068116799E-4</v>
          </cell>
          <cell r="G675">
            <v>1.29981403688908E-2</v>
          </cell>
          <cell r="H675">
            <v>1.2945876126186801E-2</v>
          </cell>
          <cell r="I675">
            <v>1.3312410170569101E-2</v>
          </cell>
          <cell r="J675">
            <v>1.32041567112155E-2</v>
          </cell>
          <cell r="K675">
            <v>1.27272930203296E-2</v>
          </cell>
          <cell r="L675">
            <v>1.27882897915352E-2</v>
          </cell>
          <cell r="M675">
            <v>1.2976669124344999E-2</v>
          </cell>
          <cell r="N675">
            <v>1.32201453918269E-2</v>
          </cell>
          <cell r="O675">
            <v>1.33209951912129E-2</v>
          </cell>
        </row>
        <row r="676">
          <cell r="A676" t="str">
            <v>T-Plg-DSL-mix_S2</v>
          </cell>
          <cell r="B676" t="str">
            <v>VAR_fout</v>
          </cell>
          <cell r="C676" t="str">
            <v>CO2_T</v>
          </cell>
          <cell r="D676">
            <v>4.06396826734649E-4</v>
          </cell>
          <cell r="E676">
            <v>8.0028179265238003E-2</v>
          </cell>
          <cell r="F676">
            <v>0.39232527660072719</v>
          </cell>
          <cell r="G676">
            <v>0.50984525427022742</v>
          </cell>
          <cell r="H676">
            <v>1.217312928974059</v>
          </cell>
          <cell r="I676">
            <v>1.4168014211211641</v>
          </cell>
          <cell r="J676">
            <v>1.1316421281249172</v>
          </cell>
          <cell r="K676">
            <v>0.95929889286382897</v>
          </cell>
          <cell r="L676">
            <v>0.59255215009024786</v>
          </cell>
          <cell r="M676">
            <v>0.339953494569181</v>
          </cell>
          <cell r="N676">
            <v>9.6975729804313598E-2</v>
          </cell>
          <cell r="O676">
            <v>5.1548518155232002E-2</v>
          </cell>
        </row>
        <row r="677">
          <cell r="A677" t="str">
            <v>T-Plg-DSL-mix_S2</v>
          </cell>
          <cell r="B677" t="str">
            <v>VAR_fout</v>
          </cell>
          <cell r="C677" t="str">
            <v>T-PEVmix-ELC_DSL_S2</v>
          </cell>
          <cell r="D677">
            <v>3.3017610820305533E-6</v>
          </cell>
          <cell r="E677">
            <v>6.5018698567805185E-4</v>
          </cell>
          <cell r="F677">
            <v>3.1874371170298042E-3</v>
          </cell>
          <cell r="G677">
            <v>4.1422253021344323E-3</v>
          </cell>
          <cell r="H677">
            <v>1.0216179123793311E-2</v>
          </cell>
          <cell r="I677">
            <v>1.2140158463044951E-2</v>
          </cell>
          <cell r="J677">
            <v>1.0495026085090254E-2</v>
          </cell>
          <cell r="K677">
            <v>9.4648599231843874E-3</v>
          </cell>
          <cell r="L677">
            <v>6.0932828671616856E-3</v>
          </cell>
          <cell r="M677">
            <v>3.6964246317049282E-3</v>
          </cell>
          <cell r="N677">
            <v>1.0639189879741234E-3</v>
          </cell>
          <cell r="O677">
            <v>5.8775200338509177E-4</v>
          </cell>
        </row>
        <row r="678">
          <cell r="A678" t="str">
            <v>T-Plg-DSL-mix_S2</v>
          </cell>
          <cell r="B678" t="str">
            <v>VAR_fin</v>
          </cell>
          <cell r="C678" t="str">
            <v>TDSL</v>
          </cell>
          <cell r="D678">
            <v>5.5442950441289115E-6</v>
          </cell>
          <cell r="E678">
            <v>1.0917896216267123E-3</v>
          </cell>
          <cell r="F678">
            <v>5.3523230095597115E-3</v>
          </cell>
          <cell r="G678">
            <v>6.9555969204669497E-3</v>
          </cell>
          <cell r="H678">
            <v>1.6607270518063547E-2</v>
          </cell>
          <cell r="I678">
            <v>1.9328805199470115E-2</v>
          </cell>
          <cell r="J678">
            <v>1.543850106582423E-2</v>
          </cell>
          <cell r="K678">
            <v>1.3087297310557008E-2</v>
          </cell>
          <cell r="L678">
            <v>8.0839311062789708E-3</v>
          </cell>
          <cell r="M678">
            <v>4.6378375793885524E-3</v>
          </cell>
          <cell r="N678">
            <v>1.322997678094319E-3</v>
          </cell>
          <cell r="O678">
            <v>7.0325399938925097E-4</v>
          </cell>
        </row>
        <row r="679">
          <cell r="A679" t="str">
            <v>T_B_u-BEVELC-S4</v>
          </cell>
          <cell r="B679" t="str">
            <v>VAR_fout</v>
          </cell>
          <cell r="C679" t="str">
            <v>TPBSu</v>
          </cell>
          <cell r="D679">
            <v>2.8056411983130638E-5</v>
          </cell>
          <cell r="E679">
            <v>3.7619062052635281E-5</v>
          </cell>
          <cell r="F679">
            <v>6.4369970380103155E-5</v>
          </cell>
          <cell r="G679">
            <v>2.6024737956571258E-5</v>
          </cell>
          <cell r="H679">
            <v>2.8670442433044267E-5</v>
          </cell>
          <cell r="I679">
            <v>4.0591526565461649E-5</v>
          </cell>
          <cell r="J679">
            <v>4.3234629802368446E-5</v>
          </cell>
          <cell r="K679">
            <v>7.9071393729762893E-5</v>
          </cell>
          <cell r="L679">
            <v>5.8473707699886243E-5</v>
          </cell>
          <cell r="M679">
            <v>7.0452940295107343E-5</v>
          </cell>
          <cell r="N679">
            <v>7.8180377001365795E-5</v>
          </cell>
          <cell r="O679">
            <v>1.2355768052642002E-4</v>
          </cell>
        </row>
        <row r="680">
          <cell r="A680" t="str">
            <v>T_B_u-BEVELC-S4</v>
          </cell>
          <cell r="B680" t="str">
            <v>VAR_fin</v>
          </cell>
          <cell r="C680" t="str">
            <v>T-ELC-Bus_u_BatSTGout_S4</v>
          </cell>
          <cell r="D680">
            <v>2.2999489698342915E-4</v>
          </cell>
          <cell r="E680">
            <v>3.0296989910937587E-4</v>
          </cell>
          <cell r="F680">
            <v>5.0643776722514181E-4</v>
          </cell>
          <cell r="G680">
            <v>1.9017658440911939E-4</v>
          </cell>
          <cell r="H680">
            <v>1.9079403993192226E-4</v>
          </cell>
          <cell r="I680">
            <v>2.5863894356165654E-4</v>
          </cell>
          <cell r="J680">
            <v>2.620705492436602E-4</v>
          </cell>
          <cell r="K680">
            <v>4.5768278535210859E-4</v>
          </cell>
          <cell r="L680">
            <v>3.3322881242429714E-4</v>
          </cell>
          <cell r="M680">
            <v>4.0149582692503293E-4</v>
          </cell>
          <cell r="N680">
            <v>4.4553279085293241E-4</v>
          </cell>
          <cell r="O680">
            <v>7.0412807340759255E-4</v>
          </cell>
        </row>
        <row r="681">
          <cell r="A681" t="str">
            <v>T_B_u-BEVELC-S4</v>
          </cell>
          <cell r="B681" t="str">
            <v>VAR_ncap</v>
          </cell>
          <cell r="C681" t="str">
            <v>-</v>
          </cell>
          <cell r="E681">
            <v>3.7386609333582301E-7</v>
          </cell>
          <cell r="F681">
            <v>3.7322162390389201E-7</v>
          </cell>
          <cell r="G681">
            <v>3.8120189236807698E-7</v>
          </cell>
          <cell r="H681">
            <v>6.4958048920880098E-7</v>
          </cell>
          <cell r="I681">
            <v>6.43760132542775E-7</v>
          </cell>
          <cell r="J681">
            <v>7.5180743708707597E-7</v>
          </cell>
          <cell r="K681">
            <v>1.0734936842474699E-6</v>
          </cell>
          <cell r="L681">
            <v>9.80169424074051E-7</v>
          </cell>
          <cell r="M681">
            <v>1.2908771862480901E-6</v>
          </cell>
          <cell r="N681">
            <v>1.3109288762716199E-6</v>
          </cell>
          <cell r="O681">
            <v>1.9100864352614399E-6</v>
          </cell>
        </row>
        <row r="682">
          <cell r="A682" t="str">
            <v>T_B_u-BEVELC-S4</v>
          </cell>
          <cell r="B682" t="str">
            <v>VAR_cap</v>
          </cell>
          <cell r="C682" t="str">
            <v>-</v>
          </cell>
          <cell r="D682">
            <v>4.2334739803094299E-7</v>
          </cell>
          <cell r="E682">
            <v>7.5191419544147896E-7</v>
          </cell>
          <cell r="F682">
            <v>1.063270751931294E-6</v>
          </cell>
          <cell r="G682">
            <v>5.6724407480738084E-7</v>
          </cell>
          <cell r="H682">
            <v>7.4843929725961299E-7</v>
          </cell>
          <cell r="I682">
            <v>9.1719740913023905E-7</v>
          </cell>
          <cell r="J682">
            <v>1.013769844764317E-6</v>
          </cell>
          <cell r="K682">
            <v>1.5639590754823392E-6</v>
          </cell>
          <cell r="L682">
            <v>1.282202310831728E-6</v>
          </cell>
          <cell r="M682">
            <v>1.5420447494401323E-6</v>
          </cell>
          <cell r="N682">
            <v>1.7793669995476448E-6</v>
          </cell>
          <cell r="O682">
            <v>2.758448493052706E-6</v>
          </cell>
        </row>
        <row r="683">
          <cell r="A683" t="str">
            <v>D-TBDS1</v>
          </cell>
          <cell r="B683" t="str">
            <v>VAR_fout</v>
          </cell>
          <cell r="C683" t="str">
            <v>TDSL</v>
          </cell>
          <cell r="D683">
            <v>2.9727917709598621</v>
          </cell>
          <cell r="E683">
            <v>2.9709555191525139</v>
          </cell>
          <cell r="F683">
            <v>4.4800315220295133</v>
          </cell>
          <cell r="G683">
            <v>2.3666605605377522</v>
          </cell>
          <cell r="H683">
            <v>1.7829656175210578</v>
          </cell>
          <cell r="I683">
            <v>1.8192509254336571</v>
          </cell>
          <cell r="J683">
            <v>1.7225433884965988</v>
          </cell>
          <cell r="K683">
            <v>1.6632316104494145</v>
          </cell>
          <cell r="L683">
            <v>1.6526975762485403</v>
          </cell>
          <cell r="M683">
            <v>1.6250062579067575</v>
          </cell>
          <cell r="N683">
            <v>1.7687925959878494</v>
          </cell>
          <cell r="O683">
            <v>1.8996534808897649</v>
          </cell>
        </row>
        <row r="684">
          <cell r="A684" t="str">
            <v>D-TBDS1</v>
          </cell>
          <cell r="B684" t="str">
            <v>VAR_fout</v>
          </cell>
          <cell r="C684" t="str">
            <v>TKER</v>
          </cell>
          <cell r="D684">
            <v>1.89393969637887E-3</v>
          </cell>
          <cell r="E684">
            <v>2.7087541149992299E-5</v>
          </cell>
          <cell r="F684">
            <v>3.3095502662312498E-3</v>
          </cell>
          <cell r="G684">
            <v>0.94020817820367997</v>
          </cell>
          <cell r="H684">
            <v>1.1904868798745201</v>
          </cell>
          <cell r="I684">
            <v>1.1526044649296501</v>
          </cell>
          <cell r="J684">
            <v>1.24926465261157</v>
          </cell>
          <cell r="K684">
            <v>1.30946623422065</v>
          </cell>
          <cell r="L684">
            <v>1.3192305157206601</v>
          </cell>
          <cell r="M684">
            <v>1.34786539266829</v>
          </cell>
          <cell r="N684">
            <v>1.20359541097312</v>
          </cell>
          <cell r="O684">
            <v>1.0746133514990901</v>
          </cell>
        </row>
        <row r="685">
          <cell r="A685" t="str">
            <v>D-TBDS1</v>
          </cell>
          <cell r="B685" t="str">
            <v>VAR_fin</v>
          </cell>
          <cell r="C685" t="str">
            <v>BDS</v>
          </cell>
          <cell r="D685">
            <v>3.0190523711946917</v>
          </cell>
          <cell r="E685">
            <v>3.0152944862548425</v>
          </cell>
          <cell r="F685">
            <v>4.5502114564017884</v>
          </cell>
          <cell r="G685">
            <v>3.3561910290592603</v>
          </cell>
          <cell r="H685">
            <v>3.0178030867488035</v>
          </cell>
          <cell r="I685">
            <v>3.0161821933687674</v>
          </cell>
          <cell r="J685">
            <v>3.0161340396376128</v>
          </cell>
          <cell r="K685">
            <v>3.0170370367354842</v>
          </cell>
          <cell r="L685">
            <v>3.0162558025239772</v>
          </cell>
          <cell r="M685">
            <v>3.0172134355564508</v>
          </cell>
          <cell r="N685">
            <v>3.0167225773947348</v>
          </cell>
          <cell r="O685">
            <v>3.0186294260925286</v>
          </cell>
        </row>
        <row r="686">
          <cell r="A686" t="str">
            <v>D-T-ELC-Bus_u_S3</v>
          </cell>
          <cell r="B686" t="str">
            <v>VAR_fout</v>
          </cell>
          <cell r="C686" t="str">
            <v>T-ELC-Bus_u_BatSTGin_S3</v>
          </cell>
          <cell r="D686">
            <v>3.7101582033434574E-3</v>
          </cell>
          <cell r="E686">
            <v>4.320441576467827E-3</v>
          </cell>
          <cell r="F686">
            <v>5.0374002966349224E-3</v>
          </cell>
          <cell r="G686">
            <v>0.48707734361689087</v>
          </cell>
          <cell r="H686">
            <v>0.46135092513204229</v>
          </cell>
          <cell r="I686">
            <v>0.40327348072736996</v>
          </cell>
          <cell r="J686">
            <v>0.3651166268933248</v>
          </cell>
          <cell r="K686">
            <v>0.31313189053329049</v>
          </cell>
          <cell r="L686">
            <v>0.29002956582676637</v>
          </cell>
          <cell r="M686">
            <v>0.39113926222042555</v>
          </cell>
          <cell r="N686">
            <v>0.59980660176722778</v>
          </cell>
          <cell r="O686">
            <v>0.66113096107072822</v>
          </cell>
        </row>
        <row r="687">
          <cell r="A687" t="str">
            <v>D-T-ELC-Bus_u_S3</v>
          </cell>
          <cell r="B687" t="str">
            <v>VAR_fin</v>
          </cell>
          <cell r="C687" t="str">
            <v>TELC</v>
          </cell>
          <cell r="D687">
            <v>3.7101582033434574E-3</v>
          </cell>
          <cell r="E687">
            <v>4.320441576467827E-3</v>
          </cell>
          <cell r="F687">
            <v>5.0374002966349224E-3</v>
          </cell>
          <cell r="G687">
            <v>0.48707734361689087</v>
          </cell>
          <cell r="H687">
            <v>0.46135092513204229</v>
          </cell>
          <cell r="I687">
            <v>0.40327348072736996</v>
          </cell>
          <cell r="J687">
            <v>0.3651166268933248</v>
          </cell>
          <cell r="K687">
            <v>0.31313189053329049</v>
          </cell>
          <cell r="L687">
            <v>0.29002956582676637</v>
          </cell>
          <cell r="M687">
            <v>0.39113926222042555</v>
          </cell>
          <cell r="N687">
            <v>0.59980660176722778</v>
          </cell>
          <cell r="O687">
            <v>0.66113096107072822</v>
          </cell>
        </row>
        <row r="688">
          <cell r="A688" t="str">
            <v>D-T-ELC-Bus_u_S3</v>
          </cell>
          <cell r="B688" t="str">
            <v>VAR_ncap</v>
          </cell>
          <cell r="C688" t="str">
            <v>-</v>
          </cell>
          <cell r="D688">
            <v>3.93627313390253E-4</v>
          </cell>
          <cell r="E688">
            <v>1.7984389236993999E-4</v>
          </cell>
          <cell r="F688">
            <v>2.5654843135122199E-4</v>
          </cell>
          <cell r="G688">
            <v>5.0944798109172899E-2</v>
          </cell>
          <cell r="H688">
            <v>1.00895768880996E-2</v>
          </cell>
          <cell r="I688">
            <v>3.2537534541644098E-2</v>
          </cell>
          <cell r="J688">
            <v>9.3645754198637392E-3</v>
          </cell>
          <cell r="K688">
            <v>2.37354333614231E-2</v>
          </cell>
          <cell r="L688">
            <v>5.4843605569277103E-3</v>
          </cell>
          <cell r="M688">
            <v>3.7181369533843399E-2</v>
          </cell>
          <cell r="N688">
            <v>2.6221653082109199E-2</v>
          </cell>
          <cell r="O688">
            <v>4.3666682620053597E-2</v>
          </cell>
        </row>
        <row r="689">
          <cell r="A689" t="str">
            <v>D-T-ELC-Bus_u_S3</v>
          </cell>
          <cell r="B689" t="str">
            <v>VAR_cap</v>
          </cell>
          <cell r="C689" t="str">
            <v>-</v>
          </cell>
          <cell r="D689">
            <v>3.93627313390253E-4</v>
          </cell>
          <cell r="E689">
            <v>5.7347120576019196E-4</v>
          </cell>
          <cell r="F689">
            <v>8.3001963711141396E-4</v>
          </cell>
          <cell r="G689">
            <v>5.1484960682963599E-2</v>
          </cell>
          <cell r="H689">
            <v>4.8765956927884803E-2</v>
          </cell>
          <cell r="I689">
            <v>4.2627111429743701E-2</v>
          </cell>
          <cell r="J689">
            <v>3.85954451763343E-2</v>
          </cell>
          <cell r="K689">
            <v>3.3100008781286799E-2</v>
          </cell>
          <cell r="L689">
            <v>3.0658699119440101E-2</v>
          </cell>
          <cell r="M689">
            <v>4.1344998030719303E-2</v>
          </cell>
          <cell r="N689">
            <v>6.3403022615952598E-2</v>
          </cell>
          <cell r="O689">
            <v>6.9888335702162796E-2</v>
          </cell>
        </row>
        <row r="690">
          <cell r="A690" t="str">
            <v>T-Plg-DSL-mix_S3</v>
          </cell>
          <cell r="B690" t="str">
            <v>VAR_fout</v>
          </cell>
          <cell r="C690" t="str">
            <v>CO2_T</v>
          </cell>
          <cell r="D690">
            <v>7.2905892466215696E-3</v>
          </cell>
          <cell r="E690">
            <v>60.872018255660301</v>
          </cell>
          <cell r="F690">
            <v>170.91933119286051</v>
          </cell>
          <cell r="G690">
            <v>529.65085439417931</v>
          </cell>
          <cell r="H690">
            <v>743.66779561194494</v>
          </cell>
          <cell r="I690">
            <v>470.36528582459187</v>
          </cell>
          <cell r="J690">
            <v>234.5169090212415</v>
          </cell>
          <cell r="K690">
            <v>160.53475665533028</v>
          </cell>
          <cell r="L690">
            <v>85.644474314207145</v>
          </cell>
          <cell r="M690">
            <v>42.82674845096205</v>
          </cell>
          <cell r="N690">
            <v>5.9233404608381832</v>
          </cell>
          <cell r="O690">
            <v>5.2834039552026098E-2</v>
          </cell>
        </row>
        <row r="691">
          <cell r="A691" t="str">
            <v>T-Plg-DSL-mix_S3</v>
          </cell>
          <cell r="B691" t="str">
            <v>VAR_fout</v>
          </cell>
          <cell r="C691" t="str">
            <v>T-PEVmix-ELC_DSL_S3</v>
          </cell>
          <cell r="D691">
            <v>5.5060650861172397E-5</v>
          </cell>
          <cell r="E691">
            <v>0.45972318985642646</v>
          </cell>
          <cell r="F691">
            <v>1.2908325104992275</v>
          </cell>
          <cell r="G691">
            <v>4.0000773305989696</v>
          </cell>
          <cell r="H691">
            <v>5.714536772058139</v>
          </cell>
          <cell r="I691">
            <v>3.7622805913331452</v>
          </cell>
          <cell r="J691">
            <v>2.0403298726041932</v>
          </cell>
          <cell r="K691">
            <v>1.5177727501027922</v>
          </cell>
          <cell r="L691">
            <v>0.85901069813800235</v>
          </cell>
          <cell r="M691">
            <v>0.45389843984552081</v>
          </cell>
          <cell r="N691">
            <v>6.2516183284106366E-2</v>
          </cell>
          <cell r="O691">
            <v>5.6082153034903224E-4</v>
          </cell>
        </row>
        <row r="692">
          <cell r="A692" t="str">
            <v>T-Plg-DSL-mix_S3</v>
          </cell>
          <cell r="B692" t="str">
            <v>VAR_fin</v>
          </cell>
          <cell r="C692" t="str">
            <v>TDSL</v>
          </cell>
          <cell r="D692">
            <v>9.946233624313192E-5</v>
          </cell>
          <cell r="E692">
            <v>0.83045045369250103</v>
          </cell>
          <cell r="F692">
            <v>2.3317780517443487</v>
          </cell>
          <cell r="G692">
            <v>7.2257961036040861</v>
          </cell>
          <cell r="H692">
            <v>10.145536092932408</v>
          </cell>
          <cell r="I692">
            <v>6.4169888925592451</v>
          </cell>
          <cell r="J692">
            <v>3.1994121285298918</v>
          </cell>
          <cell r="K692">
            <v>2.1901058206729931</v>
          </cell>
          <cell r="L692">
            <v>1.1684102907804521</v>
          </cell>
          <cell r="M692">
            <v>0.58426669100903239</v>
          </cell>
          <cell r="N692">
            <v>8.0809556082376402E-2</v>
          </cell>
          <cell r="O692">
            <v>7.2079180834960538E-4</v>
          </cell>
        </row>
        <row r="693">
          <cell r="A693" t="str">
            <v>D-T-ELC-Bus_u_S4</v>
          </cell>
          <cell r="B693" t="str">
            <v>VAR_fout</v>
          </cell>
          <cell r="C693" t="str">
            <v>T-ELC-Bus_u_BatSTGin_S4</v>
          </cell>
          <cell r="D693">
            <v>1.9651482263978958E-4</v>
          </cell>
          <cell r="E693">
            <v>2.5380296222648363E-4</v>
          </cell>
          <cell r="F693">
            <v>4.6046359827568533E-4</v>
          </cell>
          <cell r="G693">
            <v>4.1332237638410182E-4</v>
          </cell>
          <cell r="H693">
            <v>4.7553757498946679E-4</v>
          </cell>
          <cell r="I693">
            <v>6.0628191097179005E-4</v>
          </cell>
          <cell r="J693">
            <v>6.5219631714682189E-4</v>
          </cell>
          <cell r="K693">
            <v>1.3772361910204729E-3</v>
          </cell>
          <cell r="L693">
            <v>1.0055386242818257E-3</v>
          </cell>
          <cell r="M693">
            <v>1.3170604726020854E-3</v>
          </cell>
          <cell r="N693">
            <v>1.4079987393902709E-3</v>
          </cell>
          <cell r="O693">
            <v>2.4128081051280389E-3</v>
          </cell>
        </row>
        <row r="694">
          <cell r="A694" t="str">
            <v>D-T-ELC-Bus_u_S4</v>
          </cell>
          <cell r="B694" t="str">
            <v>VAR_fin</v>
          </cell>
          <cell r="C694" t="str">
            <v>TELC</v>
          </cell>
          <cell r="D694">
            <v>1.9651482263978958E-4</v>
          </cell>
          <cell r="E694">
            <v>2.5380296222648363E-4</v>
          </cell>
          <cell r="F694">
            <v>4.6046359827568533E-4</v>
          </cell>
          <cell r="G694">
            <v>4.1332237638410182E-4</v>
          </cell>
          <cell r="H694">
            <v>4.7553757498946679E-4</v>
          </cell>
          <cell r="I694">
            <v>6.0628191097179005E-4</v>
          </cell>
          <cell r="J694">
            <v>6.5219631714682189E-4</v>
          </cell>
          <cell r="K694">
            <v>1.3772361910204729E-3</v>
          </cell>
          <cell r="L694">
            <v>1.0055386242818257E-3</v>
          </cell>
          <cell r="M694">
            <v>1.3170604726020854E-3</v>
          </cell>
          <cell r="N694">
            <v>1.4079987393902709E-3</v>
          </cell>
          <cell r="O694">
            <v>2.4128081051280389E-3</v>
          </cell>
        </row>
        <row r="695">
          <cell r="A695" t="str">
            <v>D-T-ELC-Bus_u_S4</v>
          </cell>
          <cell r="B695" t="str">
            <v>VAR_ncap</v>
          </cell>
          <cell r="C695" t="str">
            <v>-</v>
          </cell>
          <cell r="D695">
            <v>1.1319691132524401E-4</v>
          </cell>
          <cell r="E695">
            <v>8.7640156104650305E-5</v>
          </cell>
          <cell r="F695">
            <v>6.3327571421293894E-5</v>
          </cell>
          <cell r="G695">
            <v>7.9589355390147595E-5</v>
          </cell>
          <cell r="H695">
            <v>8.7505543324245996E-5</v>
          </cell>
          <cell r="I695">
            <v>9.9672466983651296E-5</v>
          </cell>
          <cell r="J695">
            <v>1.17942066994121E-4</v>
          </cell>
          <cell r="K695">
            <v>1.3516553333455301E-4</v>
          </cell>
          <cell r="L695">
            <v>1.60903882036823E-4</v>
          </cell>
          <cell r="M695">
            <v>1.7363382009017499E-4</v>
          </cell>
          <cell r="N695">
            <v>1.9461350893891101E-4</v>
          </cell>
          <cell r="O695">
            <v>2.6804144870943799E-4</v>
          </cell>
        </row>
        <row r="696">
          <cell r="A696" t="str">
            <v>D-T-ELC-Bus_u_S4</v>
          </cell>
          <cell r="B696" t="str">
            <v>VAR_cap</v>
          </cell>
          <cell r="C696" t="str">
            <v>-</v>
          </cell>
          <cell r="D696">
            <v>1.1319691132524401E-4</v>
          </cell>
          <cell r="E696">
            <v>2.0083706742989401E-4</v>
          </cell>
          <cell r="F696">
            <v>2.6416463885118799E-4</v>
          </cell>
          <cell r="G696">
            <v>1.69923190192349E-4</v>
          </cell>
          <cell r="H696">
            <v>1.0814581024035401E-4</v>
          </cell>
          <cell r="I696">
            <v>1.70530355511539E-4</v>
          </cell>
          <cell r="J696">
            <v>1.6962333712903E-4</v>
          </cell>
          <cell r="K696">
            <v>2.1476025102309899E-4</v>
          </cell>
          <cell r="L696">
            <v>2.59804064291012E-4</v>
          </cell>
          <cell r="M696">
            <v>2.1536175037429201E-4</v>
          </cell>
          <cell r="N696">
            <v>3.1320303095373297E-4</v>
          </cell>
          <cell r="O696">
            <v>3.9937887306661801E-4</v>
          </cell>
        </row>
        <row r="697">
          <cell r="A697" t="str">
            <v>T_C-FC-H2O-S1</v>
          </cell>
          <cell r="B697" t="str">
            <v>VAR_fout</v>
          </cell>
          <cell r="C697" t="str">
            <v>TPCAR</v>
          </cell>
          <cell r="E697">
            <v>3.7930257680983624E-5</v>
          </cell>
          <cell r="F697">
            <v>5.1153669388021971E-5</v>
          </cell>
          <cell r="H697">
            <v>5.4505173046024573E-7</v>
          </cell>
          <cell r="I697">
            <v>7.1441628877247753E-7</v>
          </cell>
          <cell r="J697">
            <v>2.7218076061621477E-7</v>
          </cell>
          <cell r="K697">
            <v>1.6204242580448436E-7</v>
          </cell>
          <cell r="L697">
            <v>1.5970869206047311E-7</v>
          </cell>
          <cell r="M697">
            <v>1.5139563017430339E-7</v>
          </cell>
          <cell r="N697">
            <v>1.168244299726848E-7</v>
          </cell>
          <cell r="O697">
            <v>1.0472378770958263E-6</v>
          </cell>
        </row>
        <row r="698">
          <cell r="A698" t="str">
            <v>T_C-FC-H2O-S1</v>
          </cell>
          <cell r="B698" t="str">
            <v>VAR_fin</v>
          </cell>
          <cell r="C698" t="str">
            <v>TH2O</v>
          </cell>
          <cell r="E698">
            <v>3.4589920613624007E-5</v>
          </cell>
          <cell r="F698">
            <v>4.6648809457319835E-5</v>
          </cell>
          <cell r="H698">
            <v>4.6726523881479822E-7</v>
          </cell>
          <cell r="I698">
            <v>5.8903325149495292E-7</v>
          </cell>
          <cell r="J698">
            <v>2.099639714267877E-7</v>
          </cell>
          <cell r="K698">
            <v>1.1656272305221414E-7</v>
          </cell>
          <cell r="L698">
            <v>1.0879869037049905E-7</v>
          </cell>
          <cell r="M698">
            <v>9.6364722494712492E-8</v>
          </cell>
          <cell r="N698">
            <v>7.404594743751771E-8</v>
          </cell>
          <cell r="O698">
            <v>6.6376288606882984E-7</v>
          </cell>
        </row>
        <row r="699">
          <cell r="A699" t="str">
            <v>T_C-FC-H2O-S1</v>
          </cell>
          <cell r="B699" t="str">
            <v>VAR_ncap</v>
          </cell>
          <cell r="C699" t="str">
            <v>-</v>
          </cell>
          <cell r="E699">
            <v>4.5057971984698597E-6</v>
          </cell>
          <cell r="F699">
            <v>2.0854866828653898E-6</v>
          </cell>
          <cell r="G699">
            <v>4.4695986947063E-8</v>
          </cell>
          <cell r="H699">
            <v>9.7096679250357395E-8</v>
          </cell>
          <cell r="I699">
            <v>9.2459023712835994E-8</v>
          </cell>
          <cell r="J699">
            <v>7.8495068762291494E-8</v>
          </cell>
          <cell r="K699">
            <v>7.4788035450630795E-8</v>
          </cell>
          <cell r="L699">
            <v>7.2577558433218602E-8</v>
          </cell>
          <cell r="M699">
            <v>7.3689941272524001E-8</v>
          </cell>
          <cell r="N699">
            <v>6.8781736020505697E-8</v>
          </cell>
          <cell r="O699">
            <v>1.3943346239755799E-7</v>
          </cell>
        </row>
        <row r="700">
          <cell r="A700" t="str">
            <v>T_C-FC-H2O-S1</v>
          </cell>
          <cell r="B700" t="str">
            <v>VAR_cap</v>
          </cell>
          <cell r="C700" t="str">
            <v>-</v>
          </cell>
          <cell r="E700">
            <v>4.4458108403608303E-6</v>
          </cell>
          <cell r="F700">
            <v>6.2490607695305597E-6</v>
          </cell>
          <cell r="G700">
            <v>8.8970668803850595E-8</v>
          </cell>
          <cell r="H700">
            <v>1.5809496729590024E-7</v>
          </cell>
          <cell r="I700">
            <v>1.8359073287665999E-7</v>
          </cell>
          <cell r="J700">
            <v>1.7717982230948053E-7</v>
          </cell>
          <cell r="K700">
            <v>1.6335564073706919E-7</v>
          </cell>
          <cell r="L700">
            <v>1.7128467584665898E-7</v>
          </cell>
          <cell r="M700">
            <v>1.6640903740732652E-7</v>
          </cell>
          <cell r="N700">
            <v>1.506274392404812E-7</v>
          </cell>
          <cell r="O700">
            <v>2.6810362334391786E-7</v>
          </cell>
        </row>
        <row r="701">
          <cell r="A701" t="str">
            <v>T_B_c-ICEDSL-S1</v>
          </cell>
          <cell r="B701" t="str">
            <v>VAR_fout</v>
          </cell>
          <cell r="C701" t="str">
            <v>CO2_T</v>
          </cell>
          <cell r="D701">
            <v>8.2984359988669993</v>
          </cell>
          <cell r="E701">
            <v>22.702126097746149</v>
          </cell>
          <cell r="F701">
            <v>27.574038130394321</v>
          </cell>
        </row>
        <row r="702">
          <cell r="A702" t="str">
            <v>T_B_c-ICEDSL-S1</v>
          </cell>
          <cell r="B702" t="str">
            <v>VAR_fout</v>
          </cell>
          <cell r="C702" t="str">
            <v>TPBSc</v>
          </cell>
          <cell r="D702">
            <v>1.4029130701435804E-2</v>
          </cell>
          <cell r="E702">
            <v>3.9239437783381743E-2</v>
          </cell>
          <cell r="F702">
            <v>4.8237948155464901E-2</v>
          </cell>
        </row>
        <row r="703">
          <cell r="A703" t="str">
            <v>T_B_c-ICEDSL-S1</v>
          </cell>
          <cell r="B703" t="str">
            <v>VAR_fin</v>
          </cell>
          <cell r="C703" t="str">
            <v>TDSL</v>
          </cell>
          <cell r="D703">
            <v>0.11321195087130953</v>
          </cell>
          <cell r="E703">
            <v>0.30971522643582694</v>
          </cell>
          <cell r="F703">
            <v>0.37618060205176457</v>
          </cell>
        </row>
        <row r="704">
          <cell r="A704" t="str">
            <v>T_B_c-ICEDSL-S1</v>
          </cell>
          <cell r="B704" t="str">
            <v>VAR_ncap</v>
          </cell>
          <cell r="C704" t="str">
            <v>-</v>
          </cell>
          <cell r="E704">
            <v>4.9578023134210696E-4</v>
          </cell>
          <cell r="F704">
            <v>1.9549483277867899E-4</v>
          </cell>
          <cell r="H704">
            <v>1.12914006645788E-8</v>
          </cell>
        </row>
        <row r="705">
          <cell r="A705" t="str">
            <v>T_B_c-ICEDSL-S1</v>
          </cell>
          <cell r="B705" t="str">
            <v>VAR_cap</v>
          </cell>
          <cell r="C705" t="str">
            <v>-</v>
          </cell>
          <cell r="D705">
            <v>3.05805288461538E-4</v>
          </cell>
          <cell r="E705">
            <v>8.551104265452585E-4</v>
          </cell>
          <cell r="F705">
            <v>1.0505491025424628E-3</v>
          </cell>
          <cell r="G705">
            <v>-6.5902041929046667E-9</v>
          </cell>
          <cell r="H705">
            <v>1.1107491153995622E-8</v>
          </cell>
          <cell r="I705">
            <v>2.6277894959999063E-11</v>
          </cell>
          <cell r="J705">
            <v>4.2856193866147988E-10</v>
          </cell>
        </row>
        <row r="706">
          <cell r="A706" t="str">
            <v>T-Plg-DSL-mix_S4</v>
          </cell>
          <cell r="B706" t="str">
            <v>VAR_fout</v>
          </cell>
          <cell r="C706" t="str">
            <v>CO2_T</v>
          </cell>
          <cell r="D706">
            <v>0.40788014100248798</v>
          </cell>
          <cell r="E706">
            <v>1.585776067231053</v>
          </cell>
          <cell r="F706">
            <v>1.848751991582015</v>
          </cell>
          <cell r="G706">
            <v>1.9142586124274161</v>
          </cell>
          <cell r="H706">
            <v>167.801099525956</v>
          </cell>
          <cell r="I706">
            <v>319.89213284222814</v>
          </cell>
          <cell r="J706">
            <v>281.52177204876153</v>
          </cell>
          <cell r="K706">
            <v>161.09985240380902</v>
          </cell>
          <cell r="L706">
            <v>153.24154855672637</v>
          </cell>
          <cell r="M706">
            <v>186.86799367864361</v>
          </cell>
          <cell r="N706">
            <v>238.97288625574646</v>
          </cell>
          <cell r="O706">
            <v>233.4373578657617</v>
          </cell>
        </row>
        <row r="707">
          <cell r="A707" t="str">
            <v>T-Plg-DSL-mix_S4</v>
          </cell>
          <cell r="B707" t="str">
            <v>VAR_fout</v>
          </cell>
          <cell r="C707" t="str">
            <v>T-PEVmix-ELC_DSL_S4</v>
          </cell>
          <cell r="D707">
            <v>2.9324994742071361E-3</v>
          </cell>
          <cell r="E707">
            <v>1.1401112767922076E-2</v>
          </cell>
          <cell r="F707">
            <v>1.3291807318514651E-2</v>
          </cell>
          <cell r="G707">
            <v>1.3762774428396716E-2</v>
          </cell>
          <cell r="H707">
            <v>1.2106354237255486</v>
          </cell>
          <cell r="I707">
            <v>2.4283000162984321</v>
          </cell>
          <cell r="J707">
            <v>2.253474720984852</v>
          </cell>
          <cell r="K707">
            <v>1.4320135731820396</v>
          </cell>
          <cell r="L707">
            <v>1.4397264174763302</v>
          </cell>
          <cell r="M707">
            <v>1.8500662861722279</v>
          </cell>
          <cell r="N707">
            <v>2.3663737672659404</v>
          </cell>
          <cell r="O707">
            <v>2.3121504736322751</v>
          </cell>
        </row>
        <row r="708">
          <cell r="A708" t="str">
            <v>T-Plg-DSL-mix_S4</v>
          </cell>
          <cell r="B708" t="str">
            <v>VAR_fin</v>
          </cell>
          <cell r="C708" t="str">
            <v>TDSL</v>
          </cell>
          <cell r="D708">
            <v>5.5645312551498953E-3</v>
          </cell>
          <cell r="E708">
            <v>2.163405275895023E-2</v>
          </cell>
          <cell r="F708">
            <v>2.522171884832217E-2</v>
          </cell>
          <cell r="G708">
            <v>2.6115397168177609E-2</v>
          </cell>
          <cell r="H708">
            <v>2.2892373741603911</v>
          </cell>
          <cell r="I708">
            <v>4.3641491520085651</v>
          </cell>
          <cell r="J708">
            <v>3.840679018400563</v>
          </cell>
          <cell r="K708">
            <v>2.1978151760410554</v>
          </cell>
          <cell r="L708">
            <v>2.0906077565719809</v>
          </cell>
          <cell r="M708">
            <v>2.5493587132147892</v>
          </cell>
          <cell r="N708">
            <v>3.2602030867086849</v>
          </cell>
          <cell r="O708">
            <v>3.1846842819339831</v>
          </cell>
        </row>
        <row r="709">
          <cell r="A709" t="str">
            <v>T_C-FC-H2O-S2</v>
          </cell>
          <cell r="B709" t="str">
            <v>VAR_fout</v>
          </cell>
          <cell r="C709" t="str">
            <v>TPCAR</v>
          </cell>
          <cell r="D709">
            <v>7.439269884511325E-5</v>
          </cell>
          <cell r="E709">
            <v>1.0885363198521142E-4</v>
          </cell>
          <cell r="F709">
            <v>1.1944399790298357E-4</v>
          </cell>
          <cell r="G709">
            <v>2.3419123554297299E-6</v>
          </cell>
          <cell r="H709">
            <v>2.8221599172657973E-6</v>
          </cell>
          <cell r="I709">
            <v>2.4419985955214125E-6</v>
          </cell>
          <cell r="J709">
            <v>2.7641712052577451E-6</v>
          </cell>
          <cell r="K709">
            <v>2.8145746755182176E-6</v>
          </cell>
          <cell r="L709">
            <v>2.6137962916016366E-6</v>
          </cell>
          <cell r="M709">
            <v>2.8753058452055014E-6</v>
          </cell>
          <cell r="N709">
            <v>2.7550972627599365E-6</v>
          </cell>
          <cell r="O709">
            <v>4.9572946715838359E-6</v>
          </cell>
        </row>
        <row r="710">
          <cell r="A710" t="str">
            <v>T_C-FC-H2O-S2</v>
          </cell>
          <cell r="B710" t="str">
            <v>VAR_fin</v>
          </cell>
          <cell r="C710" t="str">
            <v>TH2O</v>
          </cell>
          <cell r="D710">
            <v>8.3447111108243065E-5</v>
          </cell>
          <cell r="E710">
            <v>1.2210232003704788E-4</v>
          </cell>
          <cell r="F710">
            <v>1.3398165033607672E-4</v>
          </cell>
          <cell r="G710">
            <v>2.6269489286333242E-6</v>
          </cell>
          <cell r="H710">
            <v>3.0608817702356021E-6</v>
          </cell>
          <cell r="I710">
            <v>2.4900776987473218E-6</v>
          </cell>
          <cell r="J710">
            <v>2.7088098812200506E-6</v>
          </cell>
          <cell r="K710">
            <v>2.5818336129301188E-6</v>
          </cell>
          <cell r="L710">
            <v>2.2440159009123588E-6</v>
          </cell>
          <cell r="M710">
            <v>2.3304774488490911E-6</v>
          </cell>
          <cell r="N710">
            <v>2.1442827297845455E-6</v>
          </cell>
          <cell r="O710">
            <v>3.8109223741689778E-6</v>
          </cell>
        </row>
        <row r="711">
          <cell r="A711" t="str">
            <v>T_C-FC-H2O-S2</v>
          </cell>
          <cell r="B711" t="str">
            <v>VAR_ncap</v>
          </cell>
          <cell r="C711" t="str">
            <v>-</v>
          </cell>
          <cell r="E711">
            <v>2.46636043629357E-6</v>
          </cell>
          <cell r="F711">
            <v>1.1962097402884201E-6</v>
          </cell>
          <cell r="G711">
            <v>8.8580786262047796E-8</v>
          </cell>
          <cell r="H711">
            <v>1.4145579649308101E-7</v>
          </cell>
          <cell r="I711">
            <v>1.37776510444334E-7</v>
          </cell>
          <cell r="J711">
            <v>1.24473928637734E-7</v>
          </cell>
          <cell r="K711">
            <v>1.32832542071419E-7</v>
          </cell>
          <cell r="L711">
            <v>1.2215264239048801E-7</v>
          </cell>
          <cell r="M711">
            <v>1.2519200714648799E-7</v>
          </cell>
          <cell r="N711">
            <v>1.24586373553692E-7</v>
          </cell>
          <cell r="O711">
            <v>2.1037603017985401E-7</v>
          </cell>
        </row>
        <row r="712">
          <cell r="A712" t="str">
            <v>T_C-FC-H2O-S2</v>
          </cell>
          <cell r="B712" t="str">
            <v>VAR_cap</v>
          </cell>
          <cell r="C712" t="str">
            <v>-</v>
          </cell>
          <cell r="D712">
            <v>6.33333333333333E-6</v>
          </cell>
          <cell r="E712">
            <v>8.7668587409203908E-6</v>
          </cell>
          <cell r="F712">
            <v>9.8078513724636709E-6</v>
          </cell>
          <cell r="G712">
            <v>2.8906023956769989E-7</v>
          </cell>
          <cell r="H712">
            <v>2.9008331531500999E-7</v>
          </cell>
          <cell r="I712">
            <v>2.9449299875210396E-7</v>
          </cell>
          <cell r="J712">
            <v>2.9428478092234777E-7</v>
          </cell>
          <cell r="K712">
            <v>2.9705808433855761E-7</v>
          </cell>
          <cell r="L712">
            <v>3.0494296516500714E-7</v>
          </cell>
          <cell r="M712">
            <v>3.067809359350365E-7</v>
          </cell>
          <cell r="N712">
            <v>3.0848527491985389E-7</v>
          </cell>
          <cell r="O712">
            <v>4.4660088695691469E-7</v>
          </cell>
        </row>
        <row r="713">
          <cell r="A713" t="str">
            <v>T_B_c-ICEDSL-S2</v>
          </cell>
          <cell r="B713" t="str">
            <v>VAR_fout</v>
          </cell>
          <cell r="C713" t="str">
            <v>CO2_T</v>
          </cell>
          <cell r="D713">
            <v>38.051775958451302</v>
          </cell>
          <cell r="E713">
            <v>29.242922003663324</v>
          </cell>
          <cell r="F713">
            <v>31.842576257986508</v>
          </cell>
        </row>
        <row r="714">
          <cell r="A714" t="str">
            <v>T_B_c-ICEDSL-S2</v>
          </cell>
          <cell r="B714" t="str">
            <v>VAR_fout</v>
          </cell>
          <cell r="C714" t="str">
            <v>TPBSc</v>
          </cell>
          <cell r="D714">
            <v>4.5405604861445091E-2</v>
          </cell>
          <cell r="E714">
            <v>3.5031994267417141E-2</v>
          </cell>
          <cell r="F714">
            <v>3.8140620399952176E-2</v>
          </cell>
        </row>
        <row r="715">
          <cell r="A715" t="str">
            <v>T_B_c-ICEDSL-S2</v>
          </cell>
          <cell r="B715" t="str">
            <v>VAR_fin</v>
          </cell>
          <cell r="C715" t="str">
            <v>TDSL</v>
          </cell>
          <cell r="D715">
            <v>0.51912381935131335</v>
          </cell>
          <cell r="E715">
            <v>0.39894845844015475</v>
          </cell>
          <cell r="F715">
            <v>0.43441441006802717</v>
          </cell>
        </row>
        <row r="716">
          <cell r="A716" t="str">
            <v>T_B_c-ICEDSL-S2</v>
          </cell>
          <cell r="B716" t="str">
            <v>VAR_ncap</v>
          </cell>
          <cell r="C716" t="str">
            <v>-</v>
          </cell>
          <cell r="E716">
            <v>1.0173625713056599E-6</v>
          </cell>
          <cell r="F716">
            <v>1.3398293158340901E-6</v>
          </cell>
        </row>
        <row r="717">
          <cell r="A717" t="str">
            <v>T_B_c-ICEDSL-S2</v>
          </cell>
          <cell r="B717" t="str">
            <v>VAR_cap</v>
          </cell>
          <cell r="C717" t="str">
            <v>-</v>
          </cell>
          <cell r="D717">
            <v>9.8784375000000001E-4</v>
          </cell>
          <cell r="E717">
            <v>8.2803226441830065E-4</v>
          </cell>
          <cell r="F717">
            <v>8.2934417493051569E-4</v>
          </cell>
          <cell r="G717">
            <v>-7.6758790383936806E-9</v>
          </cell>
          <cell r="H717">
            <v>-3.3472510837439446E-9</v>
          </cell>
        </row>
        <row r="718">
          <cell r="A718" t="str">
            <v>T_TW-FCLH2O-S1</v>
          </cell>
          <cell r="B718" t="str">
            <v>VAR_fout</v>
          </cell>
          <cell r="C718" t="str">
            <v>TPTWL</v>
          </cell>
          <cell r="G718">
            <v>2.4689653351219523E-4</v>
          </cell>
          <cell r="H718">
            <v>6.5452500891519799E-4</v>
          </cell>
          <cell r="I718">
            <v>9.7285740670253671E-4</v>
          </cell>
          <cell r="J718">
            <v>1.4964289223516256E-3</v>
          </cell>
          <cell r="K718">
            <v>2.3133751970385056E-3</v>
          </cell>
          <cell r="L718">
            <v>3.2977250018801506E-3</v>
          </cell>
          <cell r="M718">
            <v>4.1472282087314655E-3</v>
          </cell>
          <cell r="N718">
            <v>4.0309492608383863E-3</v>
          </cell>
          <cell r="O718">
            <v>5.7388953747385656E-3</v>
          </cell>
        </row>
        <row r="719">
          <cell r="A719" t="str">
            <v>T_TW-FCLH2O-S1</v>
          </cell>
          <cell r="B719" t="str">
            <v>VAR_fin</v>
          </cell>
          <cell r="C719" t="str">
            <v>TH2O</v>
          </cell>
          <cell r="G719">
            <v>5.3220576896534506E-5</v>
          </cell>
          <cell r="H719">
            <v>1.3968867104770225E-4</v>
          </cell>
          <cell r="I719">
            <v>2.0487431089015261E-4</v>
          </cell>
          <cell r="J719">
            <v>3.1073478580668465E-4</v>
          </cell>
          <cell r="K719">
            <v>4.7199219424399981E-4</v>
          </cell>
          <cell r="L719">
            <v>6.6895026737510011E-4</v>
          </cell>
          <cell r="M719">
            <v>8.3992669729329608E-4</v>
          </cell>
          <cell r="N719">
            <v>8.1637704249905166E-4</v>
          </cell>
          <cell r="O719">
            <v>1.1622826609993396E-3</v>
          </cell>
        </row>
        <row r="720">
          <cell r="A720" t="str">
            <v>T_TW-FCLH2O-S1</v>
          </cell>
          <cell r="B720" t="str">
            <v>VAR_ncap</v>
          </cell>
          <cell r="C720" t="str">
            <v>-</v>
          </cell>
          <cell r="G720">
            <v>9.5405687281207205E-5</v>
          </cell>
          <cell r="H720">
            <v>1.59510672759869E-4</v>
          </cell>
          <cell r="I720">
            <v>1.9864044868106399E-4</v>
          </cell>
          <cell r="J720">
            <v>2.9949850835791797E-4</v>
          </cell>
          <cell r="K720">
            <v>5.3594458979399598E-4</v>
          </cell>
          <cell r="L720">
            <v>5.9929502699137605E-4</v>
          </cell>
          <cell r="M720">
            <v>7.4556964071394605E-4</v>
          </cell>
          <cell r="N720">
            <v>7.15354639642579E-4</v>
          </cell>
          <cell r="O720">
            <v>1.04920205909907E-3</v>
          </cell>
        </row>
        <row r="721">
          <cell r="A721" t="str">
            <v>T_TW-FCLH2O-S1</v>
          </cell>
          <cell r="B721" t="str">
            <v>VAR_cap</v>
          </cell>
          <cell r="C721" t="str">
            <v>-</v>
          </cell>
          <cell r="G721">
            <v>9.5405687281207205E-5</v>
          </cell>
          <cell r="H721">
            <v>2.5479593255167866E-4</v>
          </cell>
          <cell r="I721">
            <v>3.7801073196768484E-4</v>
          </cell>
          <cell r="J721">
            <v>5.8053801654517605E-4</v>
          </cell>
          <cell r="K721">
            <v>9.029353785044384E-4</v>
          </cell>
          <cell r="L721">
            <v>1.2695143701336338E-3</v>
          </cell>
          <cell r="M721">
            <v>1.6186195171737224E-3</v>
          </cell>
          <cell r="N721">
            <v>1.5666099539786099E-3</v>
          </cell>
          <cell r="O721">
            <v>2.2656078637733894E-3</v>
          </cell>
        </row>
        <row r="722">
          <cell r="A722" t="str">
            <v>D-T-ELC-TW_Bat_S1</v>
          </cell>
          <cell r="B722" t="str">
            <v>VAR_fout</v>
          </cell>
          <cell r="C722" t="str">
            <v>T-ELC-TWSTGin_S1</v>
          </cell>
          <cell r="D722">
            <v>1.5482898796833654E-3</v>
          </cell>
          <cell r="E722">
            <v>2.1799273844942185E-3</v>
          </cell>
          <cell r="F722">
            <v>2.2084214836196625E-3</v>
          </cell>
          <cell r="G722">
            <v>5.547110495292616E-3</v>
          </cell>
          <cell r="H722">
            <v>7.0900733709681543E-3</v>
          </cell>
          <cell r="I722">
            <v>6.7105918553887756E-3</v>
          </cell>
          <cell r="J722">
            <v>7.4239473865239138E-3</v>
          </cell>
          <cell r="K722">
            <v>1.5250420925414792E-2</v>
          </cell>
          <cell r="L722">
            <v>1.2901344269650991E-2</v>
          </cell>
          <cell r="M722">
            <v>2.0988878460417078E-2</v>
          </cell>
          <cell r="N722">
            <v>1.6113874804389049E-2</v>
          </cell>
          <cell r="O722">
            <v>3.1755833161113911E-2</v>
          </cell>
        </row>
        <row r="723">
          <cell r="A723" t="str">
            <v>D-T-ELC-TW_Bat_S1</v>
          </cell>
          <cell r="B723" t="str">
            <v>VAR_fin</v>
          </cell>
          <cell r="C723" t="str">
            <v>TELC</v>
          </cell>
          <cell r="D723">
            <v>1.5482898796833654E-3</v>
          </cell>
          <cell r="E723">
            <v>2.1799273844942185E-3</v>
          </cell>
          <cell r="F723">
            <v>2.2084214836196625E-3</v>
          </cell>
          <cell r="G723">
            <v>5.547110495292616E-3</v>
          </cell>
          <cell r="H723">
            <v>7.0900733709681543E-3</v>
          </cell>
          <cell r="I723">
            <v>6.7105918553887756E-3</v>
          </cell>
          <cell r="J723">
            <v>7.4239473865239138E-3</v>
          </cell>
          <cell r="K723">
            <v>1.5250420925414792E-2</v>
          </cell>
          <cell r="L723">
            <v>1.2901344269650991E-2</v>
          </cell>
          <cell r="M723">
            <v>2.0988878460417078E-2</v>
          </cell>
          <cell r="N723">
            <v>1.6113874804389049E-2</v>
          </cell>
          <cell r="O723">
            <v>3.1755833161113911E-2</v>
          </cell>
        </row>
        <row r="724">
          <cell r="A724" t="str">
            <v>D-T-ELC-TW_Bat_S1</v>
          </cell>
          <cell r="B724" t="str">
            <v>VAR_ncap</v>
          </cell>
          <cell r="C724" t="str">
            <v>-</v>
          </cell>
          <cell r="D724">
            <v>2.4221123077916901E-4</v>
          </cell>
          <cell r="E724">
            <v>3.1040563632041301E-6</v>
          </cell>
          <cell r="F724">
            <v>5.7110437880841096E-6</v>
          </cell>
          <cell r="G724">
            <v>4.01098124988159E-4</v>
          </cell>
          <cell r="H724">
            <v>3.4722126846369001E-4</v>
          </cell>
          <cell r="I724">
            <v>2.7992613966537801E-4</v>
          </cell>
          <cell r="J724">
            <v>3.2637277351730399E-4</v>
          </cell>
          <cell r="K724">
            <v>1.1958243246682999E-3</v>
          </cell>
          <cell r="L724">
            <v>2.3475134415422601E-5</v>
          </cell>
          <cell r="M724">
            <v>1.5877189102188E-3</v>
          </cell>
          <cell r="N724">
            <v>1.15612613584145E-4</v>
          </cell>
          <cell r="O724">
            <v>2.18219802390933E-3</v>
          </cell>
        </row>
        <row r="725">
          <cell r="A725" t="str">
            <v>D-T-ELC-TW_Bat_S1</v>
          </cell>
          <cell r="B725" t="str">
            <v>VAR_cap</v>
          </cell>
          <cell r="C725" t="str">
            <v>-</v>
          </cell>
          <cell r="D725">
            <v>2.4221123077916901E-4</v>
          </cell>
          <cell r="E725">
            <v>2.4531528714237402E-4</v>
          </cell>
          <cell r="F725">
            <v>2.5102633093045801E-4</v>
          </cell>
          <cell r="G725">
            <v>5.8672712367196904E-4</v>
          </cell>
          <cell r="H725">
            <v>7.5124541132158497E-4</v>
          </cell>
          <cell r="I725">
            <v>7.1137678616038798E-4</v>
          </cell>
          <cell r="J725">
            <v>7.8633695894512101E-4</v>
          </cell>
          <cell r="K725">
            <v>1.61781909418004E-3</v>
          </cell>
          <cell r="L725">
            <v>1.3661054113376799E-3</v>
          </cell>
          <cell r="M725">
            <v>2.2238672218816398E-3</v>
          </cell>
          <cell r="N725">
            <v>1.7074894847594201E-3</v>
          </cell>
          <cell r="O725">
            <v>3.3693031223074898E-3</v>
          </cell>
        </row>
        <row r="726">
          <cell r="A726" t="str">
            <v>T_C-FC-H2O-S3</v>
          </cell>
          <cell r="B726" t="str">
            <v>VAR_fout</v>
          </cell>
          <cell r="C726" t="str">
            <v>TPCAR</v>
          </cell>
          <cell r="D726">
            <v>6.3435342067550858E-4</v>
          </cell>
          <cell r="E726">
            <v>1.5470855769254325E-3</v>
          </cell>
          <cell r="F726">
            <v>1.4490675375684295E-3</v>
          </cell>
          <cell r="G726">
            <v>5.001963022983681E-6</v>
          </cell>
          <cell r="H726">
            <v>3.7897398591123316E-6</v>
          </cell>
          <cell r="I726">
            <v>3.7458169134246384E-6</v>
          </cell>
          <cell r="J726">
            <v>3.8647187380688193E-6</v>
          </cell>
          <cell r="K726">
            <v>4.0119025024967158E-6</v>
          </cell>
          <cell r="L726">
            <v>4.0006695657814151E-6</v>
          </cell>
          <cell r="M726">
            <v>3.8881390979365897E-6</v>
          </cell>
          <cell r="N726">
            <v>4.1063956526089812E-6</v>
          </cell>
          <cell r="O726">
            <v>6.1902495974680584E-6</v>
          </cell>
        </row>
        <row r="727">
          <cell r="A727" t="str">
            <v>T_C-FC-H2O-S3</v>
          </cell>
          <cell r="B727" t="str">
            <v>VAR_fin</v>
          </cell>
          <cell r="C727" t="str">
            <v>TH2O</v>
          </cell>
          <cell r="D727">
            <v>7.6427655883500891E-4</v>
          </cell>
          <cell r="E727">
            <v>1.863947134858565E-3</v>
          </cell>
          <cell r="F727">
            <v>1.7458538332669176E-3</v>
          </cell>
          <cell r="G727">
            <v>6.0264246428355733E-6</v>
          </cell>
          <cell r="H727">
            <v>4.4035167805668427E-6</v>
          </cell>
          <cell r="I727">
            <v>4.1210931333103467E-6</v>
          </cell>
          <cell r="J727">
            <v>4.037033422971861E-6</v>
          </cell>
          <cell r="K727">
            <v>3.9302840967544838E-6</v>
          </cell>
          <cell r="L727">
            <v>3.6752654458115851E-6</v>
          </cell>
          <cell r="M727">
            <v>3.3649053604423593E-6</v>
          </cell>
          <cell r="N727">
            <v>3.4186748498459323E-6</v>
          </cell>
          <cell r="O727">
            <v>5.0933308114649873E-6</v>
          </cell>
        </row>
        <row r="728">
          <cell r="A728" t="str">
            <v>T_C-FC-H2O-S3</v>
          </cell>
          <cell r="B728" t="str">
            <v>VAR_ncap</v>
          </cell>
          <cell r="C728" t="str">
            <v>-</v>
          </cell>
          <cell r="E728">
            <v>2.0650437588213198E-6</v>
          </cell>
          <cell r="F728">
            <v>8.6593567180001897E-7</v>
          </cell>
          <cell r="G728">
            <v>9.9718178790361696E-8</v>
          </cell>
          <cell r="H728">
            <v>1.5537727035841699E-7</v>
          </cell>
          <cell r="I728">
            <v>1.60690723118403E-7</v>
          </cell>
          <cell r="J728">
            <v>1.4543237444610701E-7</v>
          </cell>
          <cell r="K728">
            <v>1.5000778254957499E-7</v>
          </cell>
          <cell r="L728">
            <v>1.4087870489517299E-7</v>
          </cell>
          <cell r="M728">
            <v>1.33551655144821E-7</v>
          </cell>
          <cell r="N728">
            <v>1.3789111690124199E-7</v>
          </cell>
          <cell r="O728">
            <v>2.2686636182733999E-7</v>
          </cell>
        </row>
        <row r="729">
          <cell r="A729" t="str">
            <v>T_C-FC-H2O-S3</v>
          </cell>
          <cell r="B729" t="str">
            <v>VAR_cap</v>
          </cell>
          <cell r="C729" t="str">
            <v>-</v>
          </cell>
          <cell r="D729">
            <v>5.3666666666666699E-5</v>
          </cell>
          <cell r="E729">
            <v>1.100951826246179E-4</v>
          </cell>
          <cell r="F729">
            <v>1.0562494776582406E-4</v>
          </cell>
          <cell r="G729">
            <v>4.6383819768474829E-7</v>
          </cell>
          <cell r="H729">
            <v>3.5397328427187003E-7</v>
          </cell>
          <cell r="I729">
            <v>3.3212224365046987E-7</v>
          </cell>
          <cell r="J729">
            <v>3.3451466809806719E-7</v>
          </cell>
          <cell r="K729">
            <v>3.3826314821971547E-7</v>
          </cell>
          <cell r="L729">
            <v>3.4873355029523819E-7</v>
          </cell>
          <cell r="M729">
            <v>3.3491946566493558E-7</v>
          </cell>
          <cell r="N729">
            <v>3.3889370620673531E-7</v>
          </cell>
          <cell r="O729">
            <v>4.8475787409379638E-7</v>
          </cell>
        </row>
        <row r="730">
          <cell r="A730" t="str">
            <v>T_B_c-ICEDSL-S3</v>
          </cell>
          <cell r="B730" t="str">
            <v>VAR_fout</v>
          </cell>
          <cell r="C730" t="str">
            <v>CO2_T</v>
          </cell>
          <cell r="D730">
            <v>11.745365997482569</v>
          </cell>
          <cell r="E730">
            <v>9.3664472842148552</v>
          </cell>
          <cell r="F730">
            <v>11.090759574886876</v>
          </cell>
        </row>
        <row r="731">
          <cell r="A731" t="str">
            <v>T_B_c-ICEDSL-S3</v>
          </cell>
          <cell r="B731" t="str">
            <v>VAR_fout</v>
          </cell>
          <cell r="C731" t="str">
            <v>TPBSc</v>
          </cell>
          <cell r="D731">
            <v>9.2856536914511945E-3</v>
          </cell>
          <cell r="E731">
            <v>7.4339459150567205E-3</v>
          </cell>
          <cell r="F731">
            <v>8.7994338371906022E-3</v>
          </cell>
        </row>
        <row r="732">
          <cell r="A732" t="str">
            <v>T_B_c-ICEDSL-S3</v>
          </cell>
          <cell r="B732" t="str">
            <v>VAR_fin</v>
          </cell>
          <cell r="C732" t="str">
            <v>TDSL</v>
          </cell>
          <cell r="D732">
            <v>0.16023691674601045</v>
          </cell>
          <cell r="E732">
            <v>0.12778236404113028</v>
          </cell>
          <cell r="F732">
            <v>0.15130640620582356</v>
          </cell>
        </row>
        <row r="733">
          <cell r="A733" t="str">
            <v>T_B_c-ICEDSL-S3</v>
          </cell>
          <cell r="B733" t="str">
            <v>VAR_ncap</v>
          </cell>
          <cell r="C733" t="str">
            <v>-</v>
          </cell>
          <cell r="E733">
            <v>3.7335676872793501E-7</v>
          </cell>
          <cell r="F733">
            <v>3.4818595739411903E-7</v>
          </cell>
        </row>
        <row r="734">
          <cell r="A734" t="str">
            <v>T_B_c-ICEDSL-S3</v>
          </cell>
          <cell r="B734" t="str">
            <v>VAR_cap</v>
          </cell>
          <cell r="C734" t="str">
            <v>-</v>
          </cell>
          <cell r="D734">
            <v>2.0309523845520597E-4</v>
          </cell>
          <cell r="E734">
            <v>1.9107147548704011E-4</v>
          </cell>
          <cell r="F734">
            <v>1.9140489012157524E-4</v>
          </cell>
          <cell r="G734">
            <v>-1.4039966608693673E-8</v>
          </cell>
          <cell r="H734">
            <v>-1.1177332715258801E-8</v>
          </cell>
        </row>
        <row r="735">
          <cell r="A735" t="str">
            <v>T_TW-FCLH2O-S2</v>
          </cell>
          <cell r="B735" t="str">
            <v>VAR_fout</v>
          </cell>
          <cell r="C735" t="str">
            <v>TPTWL</v>
          </cell>
          <cell r="G735">
            <v>1.2954743601488523E-4</v>
          </cell>
          <cell r="H735">
            <v>3.1950017741407796E-4</v>
          </cell>
          <cell r="I735">
            <v>5.0084202185491581E-4</v>
          </cell>
          <cell r="J735">
            <v>6.9904583354671529E-4</v>
          </cell>
          <cell r="K735">
            <v>9.8445550142601981E-4</v>
          </cell>
          <cell r="L735">
            <v>1.1678314862322893E-3</v>
          </cell>
          <cell r="M735">
            <v>1.5629308766433149E-3</v>
          </cell>
          <cell r="N735">
            <v>1.5241371340668495E-3</v>
          </cell>
          <cell r="O735">
            <v>2.2038464054764521E-3</v>
          </cell>
        </row>
        <row r="736">
          <cell r="A736" t="str">
            <v>T_TW-FCLH2O-S2</v>
          </cell>
          <cell r="B736" t="str">
            <v>VAR_fin</v>
          </cell>
          <cell r="C736" t="str">
            <v>TH2O</v>
          </cell>
          <cell r="G736">
            <v>4.7964777186778926E-5</v>
          </cell>
          <cell r="H736">
            <v>1.1725103731076944E-4</v>
          </cell>
          <cell r="I736">
            <v>1.8190157364876517E-4</v>
          </cell>
          <cell r="J736">
            <v>2.5054753427049622E-4</v>
          </cell>
          <cell r="K736">
            <v>3.4774108349467411E-4</v>
          </cell>
          <cell r="L736">
            <v>4.090419323032188E-4</v>
          </cell>
          <cell r="M736">
            <v>5.4592343775808328E-4</v>
          </cell>
          <cell r="N736">
            <v>5.3237298992488667E-4</v>
          </cell>
          <cell r="O736">
            <v>7.6979182121761163E-4</v>
          </cell>
        </row>
        <row r="737">
          <cell r="A737" t="str">
            <v>T_TW-FCLH2O-S2</v>
          </cell>
          <cell r="B737" t="str">
            <v>VAR_ncap</v>
          </cell>
          <cell r="C737" t="str">
            <v>-</v>
          </cell>
          <cell r="G737">
            <v>5.0251440513033498E-5</v>
          </cell>
          <cell r="H737">
            <v>7.4405144904822194E-5</v>
          </cell>
          <cell r="I737">
            <v>9.0453461950876704E-5</v>
          </cell>
          <cell r="J737">
            <v>1.20482312334023E-4</v>
          </cell>
          <cell r="K737">
            <v>1.7581688522278399E-4</v>
          </cell>
          <cell r="L737">
            <v>1.94336347097368E-4</v>
          </cell>
          <cell r="M737">
            <v>2.4721507314184101E-4</v>
          </cell>
          <cell r="N737">
            <v>2.5380241375978302E-4</v>
          </cell>
          <cell r="O737">
            <v>3.7826137827999599E-4</v>
          </cell>
        </row>
        <row r="738">
          <cell r="A738" t="str">
            <v>T_TW-FCLH2O-S2</v>
          </cell>
          <cell r="B738" t="str">
            <v>VAR_cap</v>
          </cell>
          <cell r="C738" t="str">
            <v>-</v>
          </cell>
          <cell r="G738">
            <v>5.0251440513033498E-5</v>
          </cell>
          <cell r="H738">
            <v>1.2457002788055632E-4</v>
          </cell>
          <cell r="I738">
            <v>1.955474871479802E-4</v>
          </cell>
          <cell r="J738">
            <v>2.7342508249708137E-4</v>
          </cell>
          <cell r="K738">
            <v>3.8636169146358045E-4</v>
          </cell>
          <cell r="L738">
            <v>4.5794048255097037E-4</v>
          </cell>
          <cell r="M738">
            <v>6.1649401079464988E-4</v>
          </cell>
          <cell r="N738">
            <v>6.0135807038926221E-4</v>
          </cell>
          <cell r="O738">
            <v>8.7827793148282133E-4</v>
          </cell>
        </row>
        <row r="739">
          <cell r="A739" t="str">
            <v>D-T-ELC-TW_Bat_S2</v>
          </cell>
          <cell r="B739" t="str">
            <v>VAR_fout</v>
          </cell>
          <cell r="C739" t="str">
            <v>T-ELC-TWSTGin_S2</v>
          </cell>
          <cell r="D739">
            <v>3.5218209530139057E-4</v>
          </cell>
          <cell r="E739">
            <v>4.8536188416233706E-4</v>
          </cell>
          <cell r="F739">
            <v>5.0655289780174274E-4</v>
          </cell>
          <cell r="G739">
            <v>5.3720922440178018E-3</v>
          </cell>
          <cell r="H739">
            <v>8.3258423152848086E-3</v>
          </cell>
          <cell r="I739">
            <v>7.8670756933515995E-3</v>
          </cell>
          <cell r="J739">
            <v>7.6264141495173687E-3</v>
          </cell>
          <cell r="K739">
            <v>1.5143591083065767E-2</v>
          </cell>
          <cell r="L739">
            <v>1.3443916172035201E-2</v>
          </cell>
          <cell r="M739">
            <v>2.0870823156287004E-2</v>
          </cell>
          <cell r="N739">
            <v>1.6133991468627609E-2</v>
          </cell>
          <cell r="O739">
            <v>3.1372446248693509E-2</v>
          </cell>
        </row>
        <row r="740">
          <cell r="A740" t="str">
            <v>D-T-ELC-TW_Bat_S2</v>
          </cell>
          <cell r="B740" t="str">
            <v>VAR_fin</v>
          </cell>
          <cell r="C740" t="str">
            <v>TELC</v>
          </cell>
          <cell r="D740">
            <v>3.5218209530139057E-4</v>
          </cell>
          <cell r="E740">
            <v>4.8536188416233706E-4</v>
          </cell>
          <cell r="F740">
            <v>5.0655289780174274E-4</v>
          </cell>
          <cell r="G740">
            <v>5.3720922440178018E-3</v>
          </cell>
          <cell r="H740">
            <v>8.3258423152848086E-3</v>
          </cell>
          <cell r="I740">
            <v>7.8670756933515995E-3</v>
          </cell>
          <cell r="J740">
            <v>7.6264141495173687E-3</v>
          </cell>
          <cell r="K740">
            <v>1.5143591083065767E-2</v>
          </cell>
          <cell r="L740">
            <v>1.3443916172035201E-2</v>
          </cell>
          <cell r="M740">
            <v>2.0870823156287004E-2</v>
          </cell>
          <cell r="N740">
            <v>1.6133991468627609E-2</v>
          </cell>
          <cell r="O740">
            <v>3.1372446248693509E-2</v>
          </cell>
        </row>
        <row r="741">
          <cell r="A741" t="str">
            <v>D-T-ELC-TW_Bat_S2</v>
          </cell>
          <cell r="B741" t="str">
            <v>VAR_ncap</v>
          </cell>
          <cell r="C741" t="str">
            <v>-</v>
          </cell>
          <cell r="D741">
            <v>1.6105323154855201E-4</v>
          </cell>
          <cell r="E741">
            <v>1.0809638143720401E-6</v>
          </cell>
          <cell r="F741">
            <v>4.8240509278969796E-6</v>
          </cell>
          <cell r="G741">
            <v>4.0133751452058899E-4</v>
          </cell>
          <cell r="H741">
            <v>4.7534690382015899E-4</v>
          </cell>
          <cell r="I741">
            <v>1.11882102547931E-4</v>
          </cell>
          <cell r="J741">
            <v>2.9504486666255E-4</v>
          </cell>
          <cell r="K741">
            <v>1.19914497520181E-3</v>
          </cell>
          <cell r="L741">
            <v>8.8879153228553097E-6</v>
          </cell>
          <cell r="M741">
            <v>1.0038502292172701E-3</v>
          </cell>
          <cell r="N741">
            <v>7.0136872478983499E-4</v>
          </cell>
          <cell r="O741">
            <v>1.6244078695643301E-3</v>
          </cell>
        </row>
        <row r="742">
          <cell r="A742" t="str">
            <v>D-T-ELC-TW_Bat_S2</v>
          </cell>
          <cell r="B742" t="str">
            <v>VAR_cap</v>
          </cell>
          <cell r="C742" t="str">
            <v>-</v>
          </cell>
          <cell r="D742">
            <v>1.6105323154855201E-4</v>
          </cell>
          <cell r="E742">
            <v>1.62134195362924E-4</v>
          </cell>
          <cell r="F742">
            <v>1.66958246290821E-4</v>
          </cell>
          <cell r="G742">
            <v>5.6829576081141096E-4</v>
          </cell>
          <cell r="H742">
            <v>8.8178880049567896E-4</v>
          </cell>
          <cell r="I742">
            <v>8.3395128669023805E-4</v>
          </cell>
          <cell r="J742">
            <v>8.0785832961318197E-4</v>
          </cell>
          <cell r="K742">
            <v>1.6060719444122901E-3</v>
          </cell>
          <cell r="L742">
            <v>1.4239162623149E-3</v>
          </cell>
          <cell r="M742">
            <v>2.2118831197419299E-3</v>
          </cell>
          <cell r="N742">
            <v>1.7098274358340101E-3</v>
          </cell>
          <cell r="O742">
            <v>3.3296268235714298E-3</v>
          </cell>
        </row>
        <row r="743">
          <cell r="A743" t="str">
            <v>T_C-FC-H2O-S4</v>
          </cell>
          <cell r="B743" t="str">
            <v>VAR_fout</v>
          </cell>
          <cell r="C743" t="str">
            <v>TPCAR</v>
          </cell>
          <cell r="E743">
            <v>3.1402010282029733E-5</v>
          </cell>
          <cell r="F743">
            <v>4.2029073426679925E-5</v>
          </cell>
          <cell r="G743">
            <v>2.0159749115302159E-6</v>
          </cell>
          <cell r="H743">
            <v>2.2203925199609542E-6</v>
          </cell>
          <cell r="I743">
            <v>2.0650565815347055E-6</v>
          </cell>
          <cell r="J743">
            <v>2.3787294171069952E-6</v>
          </cell>
          <cell r="K743">
            <v>2.4204273553383125E-6</v>
          </cell>
          <cell r="L743">
            <v>2.2085190495538529E-6</v>
          </cell>
          <cell r="M743">
            <v>2.3985687038411476E-6</v>
          </cell>
          <cell r="N743">
            <v>2.1878973969648236E-6</v>
          </cell>
          <cell r="O743">
            <v>4.2713197742664995E-6</v>
          </cell>
        </row>
        <row r="744">
          <cell r="A744" t="str">
            <v>T_C-FC-H2O-S4</v>
          </cell>
          <cell r="B744" t="str">
            <v>VAR_fin</v>
          </cell>
          <cell r="C744" t="str">
            <v>TH2O</v>
          </cell>
          <cell r="E744">
            <v>3.752841878173404E-5</v>
          </cell>
          <cell r="F744">
            <v>5.0228780081233259E-5</v>
          </cell>
          <cell r="G744">
            <v>2.409283674958562E-6</v>
          </cell>
          <cell r="H744">
            <v>2.5691234861417755E-6</v>
          </cell>
          <cell r="I744">
            <v>2.2503912301560856E-6</v>
          </cell>
          <cell r="J744">
            <v>2.4972388625004785E-6</v>
          </cell>
          <cell r="K744">
            <v>2.3895089142362829E-6</v>
          </cell>
          <cell r="L744">
            <v>2.0444271520319434E-6</v>
          </cell>
          <cell r="M744">
            <v>2.1085441453927664E-6</v>
          </cell>
          <cell r="N744">
            <v>1.8473149167582548E-6</v>
          </cell>
          <cell r="O744">
            <v>3.5751144841882797E-6</v>
          </cell>
        </row>
        <row r="745">
          <cell r="A745" t="str">
            <v>T_C-FC-H2O-S4</v>
          </cell>
          <cell r="B745" t="str">
            <v>VAR_ncap</v>
          </cell>
          <cell r="C745" t="str">
            <v>-</v>
          </cell>
          <cell r="E745">
            <v>2.7038204142388701E-6</v>
          </cell>
          <cell r="F745">
            <v>1.1154007806822899E-6</v>
          </cell>
          <cell r="G745">
            <v>8.3786907237929399E-8</v>
          </cell>
          <cell r="H745">
            <v>1.30514198432509E-7</v>
          </cell>
          <cell r="I745">
            <v>1.3283821896308301E-7</v>
          </cell>
          <cell r="J745">
            <v>1.1863946127421999E-7</v>
          </cell>
          <cell r="K745">
            <v>1.2551366747860999E-7</v>
          </cell>
          <cell r="L745">
            <v>1.15757367717152E-7</v>
          </cell>
          <cell r="M745">
            <v>1.13711097601871E-7</v>
          </cell>
          <cell r="N745">
            <v>1.13281495338111E-7</v>
          </cell>
          <cell r="O745">
            <v>2.0410462746961901E-7</v>
          </cell>
        </row>
        <row r="746">
          <cell r="A746" t="str">
            <v>T_C-FC-H2O-S4</v>
          </cell>
          <cell r="B746" t="str">
            <v>VAR_cap</v>
          </cell>
          <cell r="C746" t="str">
            <v>-</v>
          </cell>
          <cell r="E746">
            <v>2.6678240450090001E-6</v>
          </cell>
          <cell r="F746">
            <v>3.6156725935242702E-6</v>
          </cell>
          <cell r="G746">
            <v>2.1630040681245996E-7</v>
          </cell>
          <cell r="H746">
            <v>2.6678961862786991E-7</v>
          </cell>
          <cell r="I746">
            <v>2.7880948074052704E-7</v>
          </cell>
          <cell r="J746">
            <v>2.7785299998533081E-7</v>
          </cell>
          <cell r="K746">
            <v>2.8006515677979812E-7</v>
          </cell>
          <cell r="L746">
            <v>2.8825515354713062E-7</v>
          </cell>
          <cell r="M746">
            <v>2.8084346410273148E-7</v>
          </cell>
          <cell r="N746">
            <v>2.7887925880473051E-7</v>
          </cell>
          <cell r="O746">
            <v>4.1934323056716263E-7</v>
          </cell>
        </row>
        <row r="747">
          <cell r="A747" t="str">
            <v>T_B_c-ICEDSL-S4</v>
          </cell>
          <cell r="B747" t="str">
            <v>VAR_fout</v>
          </cell>
          <cell r="C747" t="str">
            <v>CO2_T</v>
          </cell>
          <cell r="D747">
            <v>1.070187064030687</v>
          </cell>
          <cell r="E747">
            <v>3.5157499315075669E-2</v>
          </cell>
          <cell r="F747">
            <v>4.0391992649473255E-2</v>
          </cell>
        </row>
        <row r="748">
          <cell r="A748" t="str">
            <v>T_B_c-ICEDSL-S4</v>
          </cell>
          <cell r="B748" t="str">
            <v>VAR_fout</v>
          </cell>
          <cell r="C748" t="str">
            <v>TPBSc</v>
          </cell>
          <cell r="D748">
            <v>5.6424235268327599E-4</v>
          </cell>
          <cell r="E748">
            <v>1.8662688235461421E-5</v>
          </cell>
          <cell r="F748">
            <v>2.1567770707511074E-5</v>
          </cell>
        </row>
        <row r="749">
          <cell r="A749" t="str">
            <v>T_B_c-ICEDSL-S4</v>
          </cell>
          <cell r="B749" t="str">
            <v>VAR_fin</v>
          </cell>
          <cell r="C749" t="str">
            <v>TDSL</v>
          </cell>
          <cell r="D749">
            <v>1.4600096371496415E-2</v>
          </cell>
          <cell r="E749">
            <v>4.796384626886173E-4</v>
          </cell>
          <cell r="F749">
            <v>5.5105037720973109E-4</v>
          </cell>
        </row>
        <row r="750">
          <cell r="A750" t="str">
            <v>T_B_c-ICEDSL-S4</v>
          </cell>
          <cell r="B750" t="str">
            <v>VAR_ncap</v>
          </cell>
          <cell r="C750" t="str">
            <v>-</v>
          </cell>
          <cell r="E750">
            <v>4.3432205385075601E-8</v>
          </cell>
          <cell r="F750">
            <v>3.8279524673993999E-8</v>
          </cell>
        </row>
        <row r="751">
          <cell r="A751" t="str">
            <v>T_B_c-ICEDSL-S4</v>
          </cell>
          <cell r="B751" t="str">
            <v>VAR_cap</v>
          </cell>
          <cell r="C751" t="str">
            <v>-</v>
          </cell>
          <cell r="D751">
            <v>1.3035407935846303E-5</v>
          </cell>
          <cell r="E751">
            <v>4.2650967408087916E-7</v>
          </cell>
          <cell r="F751">
            <v>4.432250198259762E-7</v>
          </cell>
          <cell r="G751">
            <v>-2.2561776359247262E-8</v>
          </cell>
          <cell r="H751">
            <v>-2.0501899158661799E-8</v>
          </cell>
        </row>
        <row r="752">
          <cell r="A752" t="str">
            <v>D-T-ELC-HGV</v>
          </cell>
          <cell r="B752" t="str">
            <v>VAR_fout</v>
          </cell>
          <cell r="C752" t="str">
            <v>T-ELC-HGV_BatSTGin</v>
          </cell>
          <cell r="D752">
            <v>4.8925972855243909E-3</v>
          </cell>
          <cell r="E752">
            <v>5.8188239447533353E-3</v>
          </cell>
          <cell r="F752">
            <v>6.2040143085328363E-3</v>
          </cell>
          <cell r="G752">
            <v>3.3901313193191993E-3</v>
          </cell>
          <cell r="H752">
            <v>2.659104763337021E-3</v>
          </cell>
          <cell r="I752">
            <v>3.8302922037573676E-3</v>
          </cell>
          <cell r="J752">
            <v>4.1076508130354393E-3</v>
          </cell>
          <cell r="K752">
            <v>7.113961930605134E-3</v>
          </cell>
          <cell r="L752">
            <v>8.9779773933005239E-3</v>
          </cell>
          <cell r="M752">
            <v>1.2067615808835761E-2</v>
          </cell>
          <cell r="N752">
            <v>2.1204572127241649E-2</v>
          </cell>
          <cell r="O752">
            <v>6.0863261837995057E-2</v>
          </cell>
        </row>
        <row r="753">
          <cell r="A753" t="str">
            <v>D-T-ELC-HGV</v>
          </cell>
          <cell r="B753" t="str">
            <v>VAR_fin</v>
          </cell>
          <cell r="C753" t="str">
            <v>TELC</v>
          </cell>
          <cell r="D753">
            <v>4.8925972855243909E-3</v>
          </cell>
          <cell r="E753">
            <v>5.8188239447533353E-3</v>
          </cell>
          <cell r="F753">
            <v>6.2040143085328363E-3</v>
          </cell>
          <cell r="G753">
            <v>3.3901313193191993E-3</v>
          </cell>
          <cell r="H753">
            <v>2.659104763337021E-3</v>
          </cell>
          <cell r="I753">
            <v>3.8302922037573676E-3</v>
          </cell>
          <cell r="J753">
            <v>4.1076508130354393E-3</v>
          </cell>
          <cell r="K753">
            <v>7.113961930605134E-3</v>
          </cell>
          <cell r="L753">
            <v>8.9779773933005239E-3</v>
          </cell>
          <cell r="M753">
            <v>1.2067615808835761E-2</v>
          </cell>
          <cell r="N753">
            <v>2.1204572127241649E-2</v>
          </cell>
          <cell r="O753">
            <v>6.0863261837995057E-2</v>
          </cell>
        </row>
        <row r="754">
          <cell r="A754" t="str">
            <v>D-T-ELC-HGV</v>
          </cell>
          <cell r="B754" t="str">
            <v>VAR_ncap</v>
          </cell>
          <cell r="C754" t="str">
            <v>-</v>
          </cell>
          <cell r="D754">
            <v>6.9819954018466202E-4</v>
          </cell>
          <cell r="E754">
            <v>1.9888545742216101E-4</v>
          </cell>
          <cell r="F754">
            <v>1.3617141318202899E-4</v>
          </cell>
          <cell r="G754">
            <v>2.1391138637898599E-4</v>
          </cell>
          <cell r="H754">
            <v>3.1467920903199598E-4</v>
          </cell>
          <cell r="I754">
            <v>2.8547384462008899E-4</v>
          </cell>
          <cell r="J754">
            <v>4.02130853660638E-4</v>
          </cell>
          <cell r="K754">
            <v>6.6104571933091002E-4</v>
          </cell>
          <cell r="L754">
            <v>6.0191244798629001E-4</v>
          </cell>
          <cell r="M754">
            <v>1.28510951036509E-3</v>
          </cell>
          <cell r="N754">
            <v>1.58085582973298E-3</v>
          </cell>
          <cell r="O754">
            <v>5.8524288650575402E-3</v>
          </cell>
        </row>
        <row r="755">
          <cell r="A755" t="str">
            <v>D-T-ELC-HGV</v>
          </cell>
          <cell r="B755" t="str">
            <v>VAR_cap</v>
          </cell>
          <cell r="C755" t="str">
            <v>-</v>
          </cell>
          <cell r="D755">
            <v>6.9819954018466202E-4</v>
          </cell>
          <cell r="E755">
            <v>8.9708499760682303E-4</v>
          </cell>
          <cell r="F755">
            <v>1.03325641078885E-3</v>
          </cell>
          <cell r="G755">
            <v>4.8120254217029202E-4</v>
          </cell>
          <cell r="H755">
            <v>3.7015381477058598E-4</v>
          </cell>
          <cell r="I755">
            <v>5.4028632241947898E-4</v>
          </cell>
          <cell r="J755">
            <v>5.5015218118212696E-4</v>
          </cell>
          <cell r="K755">
            <v>9.3242888724306603E-4</v>
          </cell>
          <cell r="L755">
            <v>1.0855974563409E-3</v>
          </cell>
          <cell r="M755">
            <v>1.4412061834146899E-3</v>
          </cell>
          <cell r="N755">
            <v>2.4585680317207701E-3</v>
          </cell>
          <cell r="O755">
            <v>6.9192897119185696E-3</v>
          </cell>
        </row>
        <row r="756">
          <cell r="A756" t="str">
            <v>T_TW-FCLH2O-S3</v>
          </cell>
          <cell r="B756" t="str">
            <v>VAR_fout</v>
          </cell>
          <cell r="C756" t="str">
            <v>TPTWL</v>
          </cell>
          <cell r="G756">
            <v>7.8333148746998236E-5</v>
          </cell>
          <cell r="H756">
            <v>2.171178270714092E-4</v>
          </cell>
          <cell r="I756">
            <v>3.5006821474620989E-4</v>
          </cell>
          <cell r="J756">
            <v>4.9916713155203404E-4</v>
          </cell>
          <cell r="K756">
            <v>6.923698967292286E-4</v>
          </cell>
          <cell r="L756">
            <v>8.4580410570623567E-4</v>
          </cell>
          <cell r="M756">
            <v>1.025852503898131E-3</v>
          </cell>
          <cell r="N756">
            <v>1.1981504892338668E-3</v>
          </cell>
          <cell r="O756">
            <v>1.4711454875550082E-3</v>
          </cell>
        </row>
        <row r="757">
          <cell r="A757" t="str">
            <v>T_TW-FCLH2O-S3</v>
          </cell>
          <cell r="B757" t="str">
            <v>VAR_fin</v>
          </cell>
          <cell r="C757" t="str">
            <v>TH2O</v>
          </cell>
          <cell r="G757">
            <v>4.449107654487854E-5</v>
          </cell>
          <cell r="H757">
            <v>1.2205208696316681E-4</v>
          </cell>
          <cell r="I757">
            <v>1.9517544861241589E-4</v>
          </cell>
          <cell r="J757">
            <v>2.7527162761245745E-4</v>
          </cell>
          <cell r="K757">
            <v>3.7643899650671779E-4</v>
          </cell>
          <cell r="L757">
            <v>4.5550680826340363E-4</v>
          </cell>
          <cell r="M757">
            <v>5.4847999562350187E-4</v>
          </cell>
          <cell r="N757">
            <v>6.3893684900954528E-4</v>
          </cell>
          <cell r="O757">
            <v>7.8451669527260378E-4</v>
          </cell>
        </row>
        <row r="758">
          <cell r="A758" t="str">
            <v>T_TW-FCLH2O-S3</v>
          </cell>
          <cell r="B758" t="str">
            <v>VAR_ncap</v>
          </cell>
          <cell r="C758" t="str">
            <v>-</v>
          </cell>
          <cell r="G758">
            <v>3.03109590969015E-5</v>
          </cell>
          <cell r="H758">
            <v>5.4312410446890103E-5</v>
          </cell>
          <cell r="I758">
            <v>5.2283002409927598E-5</v>
          </cell>
          <cell r="J758">
            <v>6.8066892780906707E-5</v>
          </cell>
          <cell r="K758">
            <v>9.7096389345984605E-5</v>
          </cell>
          <cell r="L758">
            <v>1.05483702037499E-4</v>
          </cell>
          <cell r="M758">
            <v>1.3451047985646599E-4</v>
          </cell>
          <cell r="N758">
            <v>1.3764892875791401E-4</v>
          </cell>
          <cell r="O758">
            <v>2.0906920961869701E-4</v>
          </cell>
        </row>
        <row r="759">
          <cell r="A759" t="str">
            <v>T_TW-FCLH2O-S3</v>
          </cell>
          <cell r="B759" t="str">
            <v>VAR_cap</v>
          </cell>
          <cell r="C759" t="str">
            <v>-</v>
          </cell>
          <cell r="G759">
            <v>3.03109590969015E-5</v>
          </cell>
          <cell r="H759">
            <v>8.4580269877244352E-5</v>
          </cell>
          <cell r="I759">
            <v>1.3676104077445095E-4</v>
          </cell>
          <cell r="J759">
            <v>1.9508697592111513E-4</v>
          </cell>
          <cell r="K759">
            <v>2.7139349776058653E-4</v>
          </cell>
          <cell r="L759">
            <v>3.319358030674951E-4</v>
          </cell>
          <cell r="M759">
            <v>4.0447947476689432E-4</v>
          </cell>
          <cell r="N759">
            <v>4.7402478030349703E-4</v>
          </cell>
          <cell r="O759">
            <v>5.8582714972556693E-4</v>
          </cell>
        </row>
        <row r="760">
          <cell r="A760" t="str">
            <v>D-T-ELC-TW_Bat_S3</v>
          </cell>
          <cell r="B760" t="str">
            <v>VAR_fout</v>
          </cell>
          <cell r="C760" t="str">
            <v>T-ELC-TWSTGin_S3</v>
          </cell>
          <cell r="D760">
            <v>8.6328261133113604E-5</v>
          </cell>
          <cell r="E760">
            <v>1.7931717101923324E-4</v>
          </cell>
          <cell r="F760">
            <v>2.3098125412550005E-4</v>
          </cell>
          <cell r="G760">
            <v>6.067757351104484E-3</v>
          </cell>
          <cell r="H760">
            <v>1.3537137121364914E-2</v>
          </cell>
          <cell r="I760">
            <v>1.3235662162895664E-2</v>
          </cell>
          <cell r="J760">
            <v>1.1519074012977384E-2</v>
          </cell>
          <cell r="K760">
            <v>2.3941857396004167E-2</v>
          </cell>
          <cell r="L760">
            <v>1.9424652003090889E-2</v>
          </cell>
          <cell r="M760">
            <v>2.6313236727518268E-2</v>
          </cell>
          <cell r="N760">
            <v>2.6065179450539388E-2</v>
          </cell>
          <cell r="O760">
            <v>4.4117882809696043E-2</v>
          </cell>
        </row>
        <row r="761">
          <cell r="A761" t="str">
            <v>D-T-ELC-TW_Bat_S3</v>
          </cell>
          <cell r="B761" t="str">
            <v>VAR_fin</v>
          </cell>
          <cell r="C761" t="str">
            <v>TELC</v>
          </cell>
          <cell r="D761">
            <v>8.6328261133113604E-5</v>
          </cell>
          <cell r="E761">
            <v>1.7931717101923324E-4</v>
          </cell>
          <cell r="F761">
            <v>2.3098125412550005E-4</v>
          </cell>
          <cell r="G761">
            <v>6.067757351104484E-3</v>
          </cell>
          <cell r="H761">
            <v>1.3537137121364914E-2</v>
          </cell>
          <cell r="I761">
            <v>1.3235662162895664E-2</v>
          </cell>
          <cell r="J761">
            <v>1.1519074012977384E-2</v>
          </cell>
          <cell r="K761">
            <v>2.3941857396004167E-2</v>
          </cell>
          <cell r="L761">
            <v>1.9424652003090889E-2</v>
          </cell>
          <cell r="M761">
            <v>2.6313236727518268E-2</v>
          </cell>
          <cell r="N761">
            <v>2.6065179450539388E-2</v>
          </cell>
          <cell r="O761">
            <v>4.4117882809696043E-2</v>
          </cell>
        </row>
        <row r="762">
          <cell r="A762" t="str">
            <v>D-T-ELC-TW_Bat_S3</v>
          </cell>
          <cell r="B762" t="str">
            <v>VAR_ncap</v>
          </cell>
          <cell r="C762" t="str">
            <v>-</v>
          </cell>
          <cell r="D762">
            <v>1.6966519392778E-4</v>
          </cell>
          <cell r="E762">
            <v>1.16241444268276E-6</v>
          </cell>
          <cell r="F762">
            <v>3.0812881264589499E-6</v>
          </cell>
          <cell r="G762">
            <v>4.6806470143582102E-4</v>
          </cell>
          <cell r="H762">
            <v>7.9084814464872705E-4</v>
          </cell>
          <cell r="I762">
            <v>6.7566937571067898E-5</v>
          </cell>
          <cell r="J762">
            <v>4.0630976837757E-5</v>
          </cell>
          <cell r="K762">
            <v>1.6382629720138101E-3</v>
          </cell>
          <cell r="L762">
            <v>7.8367527026884201E-5</v>
          </cell>
          <cell r="M762">
            <v>1.02949501122591E-3</v>
          </cell>
          <cell r="N762">
            <v>1.3721068651826001E-5</v>
          </cell>
          <cell r="O762">
            <v>3.55486180131788E-3</v>
          </cell>
        </row>
        <row r="763">
          <cell r="A763" t="str">
            <v>D-T-ELC-TW_Bat_S3</v>
          </cell>
          <cell r="B763" t="str">
            <v>VAR_cap</v>
          </cell>
          <cell r="C763" t="str">
            <v>-</v>
          </cell>
          <cell r="D763">
            <v>1.6966519392778E-4</v>
          </cell>
          <cell r="E763">
            <v>1.70827608370463E-4</v>
          </cell>
          <cell r="F763">
            <v>1.7390889649692199E-4</v>
          </cell>
          <cell r="G763">
            <v>6.4197359793274401E-4</v>
          </cell>
          <cell r="H763">
            <v>1.43282174258147E-3</v>
          </cell>
          <cell r="I763">
            <v>1.4006650043853E-3</v>
          </cell>
          <cell r="J763">
            <v>1.2192736058504101E-3</v>
          </cell>
          <cell r="K763">
            <v>2.5373090310713601E-3</v>
          </cell>
          <cell r="L763">
            <v>2.05594635765401E-3</v>
          </cell>
          <cell r="M763">
            <v>2.7867564871043599E-3</v>
          </cell>
          <cell r="N763">
            <v>2.7598465789184299E-3</v>
          </cell>
          <cell r="O763">
            <v>4.6764454082224996E-3</v>
          </cell>
        </row>
        <row r="764">
          <cell r="A764" t="str">
            <v>T_TW-FCLH2O-S4</v>
          </cell>
          <cell r="B764" t="str">
            <v>VAR_fout</v>
          </cell>
          <cell r="C764" t="str">
            <v>TPTWL</v>
          </cell>
          <cell r="G764">
            <v>5.1000099754994493E-5</v>
          </cell>
          <cell r="H764">
            <v>1.2454188814180062E-4</v>
          </cell>
          <cell r="I764">
            <v>2.1261949353302512E-4</v>
          </cell>
          <cell r="J764">
            <v>3.2829007460441381E-4</v>
          </cell>
          <cell r="K764">
            <v>5.009538325843701E-4</v>
          </cell>
          <cell r="L764">
            <v>6.1819364863089645E-4</v>
          </cell>
          <cell r="M764">
            <v>7.5907879110475218E-4</v>
          </cell>
          <cell r="N764">
            <v>8.708452959917981E-4</v>
          </cell>
          <cell r="O764">
            <v>1.1044457150086195E-3</v>
          </cell>
        </row>
        <row r="765">
          <cell r="A765" t="str">
            <v>T_TW-FCLH2O-S4</v>
          </cell>
          <cell r="B765" t="str">
            <v>VAR_fin</v>
          </cell>
          <cell r="C765" t="str">
            <v>TH2O</v>
          </cell>
          <cell r="G765">
            <v>3.264965127323437E-5</v>
          </cell>
          <cell r="H765">
            <v>7.8870376870665299E-5</v>
          </cell>
          <cell r="I765">
            <v>1.3323207169429997E-4</v>
          </cell>
          <cell r="J765">
            <v>2.0337307628447862E-4</v>
          </cell>
          <cell r="K765">
            <v>3.0625751536244423E-4</v>
          </cell>
          <cell r="L765">
            <v>3.738756671794184E-4</v>
          </cell>
          <cell r="M765">
            <v>4.5544914711920307E-4</v>
          </cell>
          <cell r="N765">
            <v>5.1999805850142856E-4</v>
          </cell>
          <cell r="O765">
            <v>6.5819737046516279E-4</v>
          </cell>
        </row>
        <row r="766">
          <cell r="A766" t="str">
            <v>T_TW-FCLH2O-S4</v>
          </cell>
          <cell r="B766" t="str">
            <v>VAR_ncap</v>
          </cell>
          <cell r="C766" t="str">
            <v>-</v>
          </cell>
          <cell r="G766">
            <v>1.9579798939632899E-5</v>
          </cell>
          <cell r="H766">
            <v>2.85326918051489E-5</v>
          </cell>
          <cell r="I766">
            <v>3.44172642082687E-5</v>
          </cell>
          <cell r="J766">
            <v>4.5236480060013699E-5</v>
          </cell>
          <cell r="K766">
            <v>6.7815531675163301E-5</v>
          </cell>
          <cell r="L766">
            <v>6.6364850990192705E-5</v>
          </cell>
          <cell r="M766">
            <v>8.4747573946101495E-5</v>
          </cell>
          <cell r="N766">
            <v>8.6586651078041199E-5</v>
          </cell>
          <cell r="O766">
            <v>1.33264036670026E-4</v>
          </cell>
        </row>
        <row r="767">
          <cell r="A767" t="str">
            <v>T_TW-FCLH2O-S4</v>
          </cell>
          <cell r="B767" t="str">
            <v>VAR_cap</v>
          </cell>
          <cell r="C767" t="str">
            <v>-</v>
          </cell>
          <cell r="G767">
            <v>1.9579798939632899E-5</v>
          </cell>
          <cell r="H767">
            <v>4.8088965457894293E-5</v>
          </cell>
          <cell r="I767">
            <v>8.244872405341562E-5</v>
          </cell>
          <cell r="J767">
            <v>1.2758569990211453E-4</v>
          </cell>
          <cell r="K767">
            <v>1.9522329210496485E-4</v>
          </cell>
          <cell r="L767">
            <v>2.4192451549288216E-4</v>
          </cell>
          <cell r="M767">
            <v>2.980189442677786E-4</v>
          </cell>
          <cell r="N767">
            <v>3.4307972898794882E-4</v>
          </cell>
          <cell r="O767">
            <v>4.3804902903294259E-4</v>
          </cell>
        </row>
        <row r="768">
          <cell r="A768" t="str">
            <v>D-T-ELC-TW_Bat_S4</v>
          </cell>
          <cell r="B768" t="str">
            <v>VAR_fout</v>
          </cell>
          <cell r="C768" t="str">
            <v>T-ELC-TWSTGin_S4</v>
          </cell>
          <cell r="D768">
            <v>6.4476917830964792E-5</v>
          </cell>
          <cell r="E768">
            <v>1.2354997719793992E-4</v>
          </cell>
          <cell r="F768">
            <v>1.62544383917553E-4</v>
          </cell>
          <cell r="G768">
            <v>6.8079349824425707E-3</v>
          </cell>
          <cell r="H768">
            <v>1.378378233643909E-2</v>
          </cell>
          <cell r="I768">
            <v>1.5527626297195347E-2</v>
          </cell>
          <cell r="J768">
            <v>1.5810103582000714E-2</v>
          </cell>
          <cell r="K768">
            <v>2.8600370478037256E-2</v>
          </cell>
          <cell r="L768">
            <v>2.409312389471881E-2</v>
          </cell>
          <cell r="M768">
            <v>3.481212910312162E-2</v>
          </cell>
          <cell r="N768">
            <v>3.3038210263583515E-2</v>
          </cell>
          <cell r="O768">
            <v>5.7152593313861022E-2</v>
          </cell>
        </row>
        <row r="769">
          <cell r="A769" t="str">
            <v>D-T-ELC-TW_Bat_S4</v>
          </cell>
          <cell r="B769" t="str">
            <v>VAR_fin</v>
          </cell>
          <cell r="C769" t="str">
            <v>TELC</v>
          </cell>
          <cell r="D769">
            <v>6.4476917830964792E-5</v>
          </cell>
          <cell r="E769">
            <v>1.2354997719793992E-4</v>
          </cell>
          <cell r="F769">
            <v>1.62544383917553E-4</v>
          </cell>
          <cell r="G769">
            <v>6.8079349824425707E-3</v>
          </cell>
          <cell r="H769">
            <v>1.378378233643909E-2</v>
          </cell>
          <cell r="I769">
            <v>1.5527626297195347E-2</v>
          </cell>
          <cell r="J769">
            <v>1.5810103582000714E-2</v>
          </cell>
          <cell r="K769">
            <v>2.8600370478037256E-2</v>
          </cell>
          <cell r="L769">
            <v>2.409312389471881E-2</v>
          </cell>
          <cell r="M769">
            <v>3.481212910312162E-2</v>
          </cell>
          <cell r="N769">
            <v>3.3038210263583515E-2</v>
          </cell>
          <cell r="O769">
            <v>5.7152593313861022E-2</v>
          </cell>
        </row>
        <row r="770">
          <cell r="A770" t="str">
            <v>D-T-ELC-TW_Bat_S4</v>
          </cell>
          <cell r="B770" t="str">
            <v>VAR_ncap</v>
          </cell>
          <cell r="C770" t="str">
            <v>-</v>
          </cell>
          <cell r="D770">
            <v>1.75433307889534E-4</v>
          </cell>
          <cell r="E770">
            <v>1.2197527387527099E-6</v>
          </cell>
          <cell r="F770">
            <v>3.8638968743866399E-6</v>
          </cell>
          <cell r="G770">
            <v>5.3984480191607797E-4</v>
          </cell>
          <cell r="H770">
            <v>7.3858295515159497E-4</v>
          </cell>
          <cell r="I770">
            <v>1.8417865543786E-4</v>
          </cell>
          <cell r="J770">
            <v>1.4399593267068201E-4</v>
          </cell>
          <cell r="K770">
            <v>1.42279270791577E-3</v>
          </cell>
          <cell r="L770">
            <v>5.9891629452710901E-5</v>
          </cell>
          <cell r="M770">
            <v>1.87360756988753E-3</v>
          </cell>
          <cell r="N770">
            <v>1.7981075001071701E-5</v>
          </cell>
          <cell r="O770">
            <v>2.6767060528553599E-3</v>
          </cell>
        </row>
        <row r="771">
          <cell r="A771" t="str">
            <v>D-T-ELC-TW_Bat_S4</v>
          </cell>
          <cell r="B771" t="str">
            <v>VAR_cap</v>
          </cell>
          <cell r="C771" t="str">
            <v>-</v>
          </cell>
          <cell r="D771">
            <v>1.75433307889534E-4</v>
          </cell>
          <cell r="E771">
            <v>1.7665306062828601E-4</v>
          </cell>
          <cell r="F771">
            <v>1.8051695750267299E-4</v>
          </cell>
          <cell r="G771">
            <v>7.2036175941875096E-4</v>
          </cell>
          <cell r="H771">
            <v>1.4589447145703499E-3</v>
          </cell>
          <cell r="I771">
            <v>1.6431233700082101E-3</v>
          </cell>
          <cell r="J771">
            <v>1.67248698693355E-3</v>
          </cell>
          <cell r="K771">
            <v>3.0293950530919898E-3</v>
          </cell>
          <cell r="L771">
            <v>2.5494418806286199E-3</v>
          </cell>
          <cell r="M771">
            <v>3.6844664953645501E-3</v>
          </cell>
          <cell r="N771">
            <v>3.4957263560229401E-3</v>
          </cell>
          <cell r="O771">
            <v>6.05097903511245E-3</v>
          </cell>
        </row>
        <row r="772">
          <cell r="A772" t="str">
            <v>T_B_u-ICENGA-S1</v>
          </cell>
          <cell r="B772" t="str">
            <v>VAR_fout</v>
          </cell>
          <cell r="C772" t="str">
            <v>CO2_T</v>
          </cell>
          <cell r="E772">
            <v>7.9016245782751304E-3</v>
          </cell>
          <cell r="F772">
            <v>9.062381594546004E-2</v>
          </cell>
          <cell r="G772">
            <v>3.4583901109982202E-5</v>
          </cell>
          <cell r="H772">
            <v>1.648806203414821E-4</v>
          </cell>
          <cell r="I772">
            <v>9.9288597016787599E-5</v>
          </cell>
          <cell r="K772">
            <v>1.3606910345667199E-5</v>
          </cell>
          <cell r="L772">
            <v>1.35796838159831E-5</v>
          </cell>
          <cell r="M772">
            <v>1.39102587750737E-5</v>
          </cell>
          <cell r="N772">
            <v>2.7721947812841099E-5</v>
          </cell>
        </row>
        <row r="773">
          <cell r="A773" t="str">
            <v>T_B_u-ICENGA-S1</v>
          </cell>
          <cell r="B773" t="str">
            <v>VAR_fout</v>
          </cell>
          <cell r="C773" t="str">
            <v>TPBSu</v>
          </cell>
          <cell r="E773">
            <v>1.6845243639634203E-5</v>
          </cell>
          <cell r="F773">
            <v>2.0267559962231635E-4</v>
          </cell>
          <cell r="G773">
            <v>8.0981531266190503E-8</v>
          </cell>
          <cell r="H773">
            <v>4.173445297781882E-7</v>
          </cell>
          <cell r="I773">
            <v>2.6239382248598542E-7</v>
          </cell>
          <cell r="K773">
            <v>4.0550675376080897E-8</v>
          </cell>
          <cell r="L773">
            <v>4.046953615058499E-8</v>
          </cell>
          <cell r="M773">
            <v>4.1454700123375795E-8</v>
          </cell>
          <cell r="N773">
            <v>8.2615647343419999E-8</v>
          </cell>
        </row>
        <row r="774">
          <cell r="A774" t="str">
            <v>T_B_u-ICENGA-S1</v>
          </cell>
          <cell r="B774" t="str">
            <v>VAR_fin</v>
          </cell>
          <cell r="C774" t="str">
            <v>TNGA</v>
          </cell>
          <cell r="E774">
            <v>1.4009972656516177E-4</v>
          </cell>
          <cell r="F774">
            <v>1.6068052472599304E-3</v>
          </cell>
          <cell r="G774">
            <v>6.1318973599259306E-7</v>
          </cell>
          <cell r="H774">
            <v>2.9234152542816007E-6</v>
          </cell>
          <cell r="I774">
            <v>1.7604361173189288E-6</v>
          </cell>
          <cell r="K774">
            <v>2.4125727563239802E-7</v>
          </cell>
          <cell r="L774">
            <v>2.407745357443807E-7</v>
          </cell>
          <cell r="M774">
            <v>2.4663579388428469E-7</v>
          </cell>
          <cell r="N774">
            <v>4.915238973908003E-7</v>
          </cell>
        </row>
        <row r="775">
          <cell r="A775" t="str">
            <v>T_B_u-ICENGA-S1</v>
          </cell>
          <cell r="B775" t="str">
            <v>VAR_ncap</v>
          </cell>
          <cell r="C775" t="str">
            <v>-</v>
          </cell>
          <cell r="E775">
            <v>3.9346944264030601E-7</v>
          </cell>
          <cell r="F775">
            <v>3.5567991445018499E-6</v>
          </cell>
          <cell r="H775">
            <v>1.48319778041427E-8</v>
          </cell>
          <cell r="I775">
            <v>1.1182063671116799E-8</v>
          </cell>
        </row>
        <row r="776">
          <cell r="A776" t="str">
            <v>T_B_u-ICENGA-S1</v>
          </cell>
          <cell r="B776" t="str">
            <v>VAR_cap</v>
          </cell>
          <cell r="C776" t="str">
            <v>-</v>
          </cell>
          <cell r="E776">
            <v>3.9346944264030601E-7</v>
          </cell>
          <cell r="F776">
            <v>3.9502685871421598E-6</v>
          </cell>
          <cell r="G776">
            <v>9.0057457084806143E-9</v>
          </cell>
          <cell r="H776">
            <v>1.8918159966039864E-8</v>
          </cell>
          <cell r="I776">
            <v>2.60140414752595E-8</v>
          </cell>
          <cell r="J776">
            <v>1.8872607255802101E-8</v>
          </cell>
          <cell r="K776">
            <v>3.8197620588319603E-9</v>
          </cell>
        </row>
        <row r="777">
          <cell r="A777" t="str">
            <v>T_B_u-ICENGA-S2</v>
          </cell>
          <cell r="B777" t="str">
            <v>VAR_fout</v>
          </cell>
          <cell r="C777" t="str">
            <v>CO2_T</v>
          </cell>
          <cell r="E777">
            <v>6.1121239783352901E-3</v>
          </cell>
          <cell r="F777">
            <v>0.87283529851341501</v>
          </cell>
          <cell r="G777">
            <v>1.0503369458115139E-4</v>
          </cell>
          <cell r="H777">
            <v>2.09550286409854E-4</v>
          </cell>
          <cell r="I777">
            <v>1.197308406581573E-4</v>
          </cell>
          <cell r="M777">
            <v>1.9365505469085501E-5</v>
          </cell>
          <cell r="N777">
            <v>3.9475644130276797E-5</v>
          </cell>
        </row>
        <row r="778">
          <cell r="A778" t="str">
            <v>T_B_u-ICENGA-S2</v>
          </cell>
          <cell r="B778" t="str">
            <v>VAR_fout</v>
          </cell>
          <cell r="C778" t="str">
            <v>TPBSu</v>
          </cell>
          <cell r="E778">
            <v>9.2113258840392148E-6</v>
          </cell>
          <cell r="F778">
            <v>1.3833220509886018E-3</v>
          </cell>
          <cell r="G778">
            <v>1.6767396397261158E-7</v>
          </cell>
          <cell r="H778">
            <v>3.6550812440912763E-7</v>
          </cell>
          <cell r="I778">
            <v>2.2030076462921263E-7</v>
          </cell>
          <cell r="M778">
            <v>4.0177505265682103E-8</v>
          </cell>
          <cell r="N778">
            <v>8.1899896826461685E-8</v>
          </cell>
        </row>
        <row r="779">
          <cell r="A779" t="str">
            <v>T_B_u-ICENGA-S2</v>
          </cell>
          <cell r="B779" t="str">
            <v>VAR_fin</v>
          </cell>
          <cell r="C779" t="str">
            <v>TNGA</v>
          </cell>
          <cell r="E779">
            <v>1.0837099252367533E-4</v>
          </cell>
          <cell r="F779">
            <v>1.5475803165131469E-2</v>
          </cell>
          <cell r="G779">
            <v>1.862299549311196E-6</v>
          </cell>
          <cell r="H779">
            <v>3.7154306101037979E-6</v>
          </cell>
          <cell r="I779">
            <v>2.1228872457120089E-6</v>
          </cell>
          <cell r="M779">
            <v>3.4336002604761608E-7</v>
          </cell>
          <cell r="N779">
            <v>6.9992276826731912E-7</v>
          </cell>
        </row>
        <row r="780">
          <cell r="A780" t="str">
            <v>T_B_u-ICENGA-S2</v>
          </cell>
          <cell r="B780" t="str">
            <v>VAR_ncap</v>
          </cell>
          <cell r="C780" t="str">
            <v>-</v>
          </cell>
          <cell r="E780">
            <v>2.07999977639435E-7</v>
          </cell>
          <cell r="F780">
            <v>2.5916996777037199E-5</v>
          </cell>
          <cell r="H780">
            <v>1.34728238566452E-8</v>
          </cell>
          <cell r="I780">
            <v>1.05553220327006E-8</v>
          </cell>
        </row>
        <row r="781">
          <cell r="A781" t="str">
            <v>T_B_u-ICENGA-S2</v>
          </cell>
          <cell r="B781" t="str">
            <v>VAR_cap</v>
          </cell>
          <cell r="C781" t="str">
            <v>-</v>
          </cell>
          <cell r="E781">
            <v>2.07999977639435E-7</v>
          </cell>
          <cell r="F781">
            <v>2.61249967546767E-5</v>
          </cell>
          <cell r="G781">
            <v>1.1527996215502263E-8</v>
          </cell>
          <cell r="H781">
            <v>1.7814953683199404E-8</v>
          </cell>
          <cell r="I781">
            <v>2.4028145889345901E-8</v>
          </cell>
          <cell r="J781">
            <v>1.7541129350277501E-8</v>
          </cell>
          <cell r="K781">
            <v>3.6056688465659701E-9</v>
          </cell>
        </row>
        <row r="782">
          <cell r="A782" t="str">
            <v>T_B_c-ICEDSLEXT</v>
          </cell>
          <cell r="B782" t="str">
            <v>VAR_fout</v>
          </cell>
          <cell r="C782" t="str">
            <v>CO2_T</v>
          </cell>
          <cell r="D782">
            <v>0.44173987404655002</v>
          </cell>
          <cell r="E782">
            <v>0.44072938997889599</v>
          </cell>
          <cell r="F782">
            <v>0.43744359217235601</v>
          </cell>
        </row>
        <row r="783">
          <cell r="A783" t="str">
            <v>T_B_c-ICEDSLEXT</v>
          </cell>
          <cell r="B783" t="str">
            <v>VAR_fout</v>
          </cell>
          <cell r="C783" t="str">
            <v>TPBSc</v>
          </cell>
          <cell r="D783">
            <v>5.9964829501660669E-2</v>
          </cell>
          <cell r="E783">
            <v>4.7979536960188945E-2</v>
          </cell>
          <cell r="F783">
            <v>2.9982146506025351E-2</v>
          </cell>
        </row>
        <row r="784">
          <cell r="A784" t="str">
            <v>T_B_c-ICEDSLEXT</v>
          </cell>
          <cell r="B784" t="str">
            <v>VAR_fin</v>
          </cell>
          <cell r="C784" t="str">
            <v>TDSL</v>
          </cell>
          <cell r="D784">
            <v>6.0264648573881271E-3</v>
          </cell>
          <cell r="E784">
            <v>6.0126792630135857E-3</v>
          </cell>
          <cell r="F784">
            <v>5.9678525535109992E-3</v>
          </cell>
        </row>
        <row r="785">
          <cell r="A785" t="str">
            <v>T_B_c-ICEDSLEXT</v>
          </cell>
          <cell r="B785" t="str">
            <v>VAR_cap</v>
          </cell>
          <cell r="C785" t="str">
            <v>-</v>
          </cell>
          <cell r="D785">
            <v>1.3033178004171731E-3</v>
          </cell>
          <cell r="E785">
            <v>1.04265638017014E-3</v>
          </cell>
          <cell r="F785">
            <v>6.5166023760633498E-4</v>
          </cell>
        </row>
        <row r="786">
          <cell r="A786" t="str">
            <v>T_B_u-ICENGA-S3</v>
          </cell>
          <cell r="B786" t="str">
            <v>VAR_fout</v>
          </cell>
          <cell r="C786" t="str">
            <v>CO2_T</v>
          </cell>
          <cell r="E786">
            <v>5.5766546528512101E-3</v>
          </cell>
          <cell r="F786">
            <v>3.0209381274940682E-2</v>
          </cell>
          <cell r="G786">
            <v>1.4433931669887018E-3</v>
          </cell>
          <cell r="H786">
            <v>6.1139434346945396E-4</v>
          </cell>
          <cell r="I786">
            <v>5.5889375673166103E-4</v>
          </cell>
          <cell r="J786">
            <v>1.367849982700894E-4</v>
          </cell>
          <cell r="K786">
            <v>9.7955993458134096E-5</v>
          </cell>
          <cell r="L786">
            <v>9.2378663438555505E-5</v>
          </cell>
          <cell r="M786">
            <v>9.1265299891019313E-5</v>
          </cell>
          <cell r="N786">
            <v>1.2477097319242531E-4</v>
          </cell>
          <cell r="O786">
            <v>6.1270686124469999E-5</v>
          </cell>
        </row>
        <row r="787">
          <cell r="A787" t="str">
            <v>T_B_u-ICENGA-S3</v>
          </cell>
          <cell r="B787" t="str">
            <v>VAR_fout</v>
          </cell>
          <cell r="C787" t="str">
            <v>TPBSu</v>
          </cell>
          <cell r="E787">
            <v>5.5788431399007058E-6</v>
          </cell>
          <cell r="F787">
            <v>3.143675853153957E-5</v>
          </cell>
          <cell r="G787">
            <v>1.517343112800444E-6</v>
          </cell>
          <cell r="H787">
            <v>7.1776560263376242E-7</v>
          </cell>
          <cell r="I787">
            <v>6.7849943556235884E-7</v>
          </cell>
          <cell r="J787">
            <v>1.7400209259162701E-7</v>
          </cell>
          <cell r="K787">
            <v>1.2906808736809439E-7</v>
          </cell>
          <cell r="L787">
            <v>1.2721504893057891E-7</v>
          </cell>
          <cell r="M787">
            <v>1.2568183127072893E-7</v>
          </cell>
          <cell r="N787">
            <v>1.7182263597424659E-7</v>
          </cell>
          <cell r="O787">
            <v>8.4376121532858689E-8</v>
          </cell>
        </row>
        <row r="788">
          <cell r="A788" t="str">
            <v>T_B_u-ICENGA-S3</v>
          </cell>
          <cell r="B788" t="str">
            <v>VAR_fin</v>
          </cell>
          <cell r="C788" t="str">
            <v>TNGA</v>
          </cell>
          <cell r="E788">
            <v>9.8876855547007215E-5</v>
          </cell>
          <cell r="F788">
            <v>5.3562732756987129E-4</v>
          </cell>
          <cell r="G788">
            <v>2.5592077428877707E-5</v>
          </cell>
          <cell r="H788">
            <v>1.0840325238820108E-5</v>
          </cell>
          <cell r="I788">
            <v>9.9094637718379626E-6</v>
          </cell>
          <cell r="J788">
            <v>2.4252659267746397E-6</v>
          </cell>
          <cell r="K788">
            <v>1.736808394647767E-6</v>
          </cell>
          <cell r="L788">
            <v>1.6379195645133979E-6</v>
          </cell>
          <cell r="M788">
            <v>1.6181790760819031E-6</v>
          </cell>
          <cell r="N788">
            <v>2.212251297738037E-6</v>
          </cell>
          <cell r="O788">
            <v>1.0863596830579778E-6</v>
          </cell>
        </row>
        <row r="789">
          <cell r="A789" t="str">
            <v>T_B_u-ICENGA-S3</v>
          </cell>
          <cell r="B789" t="str">
            <v>VAR_ncap</v>
          </cell>
          <cell r="C789" t="str">
            <v>-</v>
          </cell>
          <cell r="E789">
            <v>1.1992803471681201E-7</v>
          </cell>
          <cell r="F789">
            <v>4.6965632326301399E-7</v>
          </cell>
          <cell r="G789">
            <v>1.3587715679944699E-8</v>
          </cell>
          <cell r="H789">
            <v>1.4681560966168101E-8</v>
          </cell>
          <cell r="I789">
            <v>1.20728678693206E-8</v>
          </cell>
          <cell r="J789">
            <v>1.00026755850018E-8</v>
          </cell>
          <cell r="L789">
            <v>1.0401753144212299E-8</v>
          </cell>
          <cell r="M789">
            <v>1.01133015788581E-8</v>
          </cell>
          <cell r="N789">
            <v>1.0434092136367501E-8</v>
          </cell>
        </row>
        <row r="790">
          <cell r="A790" t="str">
            <v>T_B_u-ICENGA-S3</v>
          </cell>
          <cell r="B790" t="str">
            <v>VAR_cap</v>
          </cell>
          <cell r="C790" t="str">
            <v>-</v>
          </cell>
          <cell r="E790">
            <v>1.1992803471681201E-7</v>
          </cell>
          <cell r="F790">
            <v>5.8958435797982595E-7</v>
          </cell>
          <cell r="G790">
            <v>3.995229862517798E-8</v>
          </cell>
          <cell r="H790">
            <v>2.4997111817580001E-8</v>
          </cell>
          <cell r="I790">
            <v>2.67544288354886E-8</v>
          </cell>
          <cell r="J790">
            <v>2.2785962669294E-8</v>
          </cell>
          <cell r="K790">
            <v>1.00026755850018E-8</v>
          </cell>
          <cell r="L790">
            <v>1.19387050377855E-8</v>
          </cell>
          <cell r="M790">
            <v>1.8010126625126201E-8</v>
          </cell>
          <cell r="N790">
            <v>2.0547393715225599E-8</v>
          </cell>
          <cell r="O790">
            <v>1.0434092136367501E-8</v>
          </cell>
        </row>
        <row r="791">
          <cell r="A791" t="str">
            <v>T_B_u-ICENGA-S4</v>
          </cell>
          <cell r="B791" t="str">
            <v>VAR_fout</v>
          </cell>
          <cell r="C791" t="str">
            <v>CO2_T</v>
          </cell>
          <cell r="E791">
            <v>2.1138516815123599E-4</v>
          </cell>
          <cell r="F791">
            <v>4.0356979552560995E-3</v>
          </cell>
        </row>
        <row r="792">
          <cell r="A792" t="str">
            <v>T_B_u-ICENGA-S4</v>
          </cell>
          <cell r="B792" t="str">
            <v>VAR_fout</v>
          </cell>
          <cell r="C792" t="str">
            <v>TPBSu</v>
          </cell>
          <cell r="E792">
            <v>1.4125760550604673E-7</v>
          </cell>
          <cell r="F792">
            <v>2.8011235073047955E-6</v>
          </cell>
        </row>
        <row r="793">
          <cell r="A793" t="str">
            <v>T_B_u-ICENGA-S4</v>
          </cell>
          <cell r="B793" t="str">
            <v>VAR_fin</v>
          </cell>
          <cell r="C793" t="str">
            <v>TNGA</v>
          </cell>
          <cell r="E793">
            <v>3.7479639743126851E-6</v>
          </cell>
          <cell r="F793">
            <v>7.1554928284682534E-5</v>
          </cell>
        </row>
        <row r="794">
          <cell r="A794" t="str">
            <v>T_B_u-ICENGA-S4</v>
          </cell>
          <cell r="B794" t="str">
            <v>VAR_ncap</v>
          </cell>
          <cell r="C794" t="str">
            <v>-</v>
          </cell>
          <cell r="E794">
            <v>1.5827547340310798E-8</v>
          </cell>
          <cell r="F794">
            <v>4.00629121272817E-8</v>
          </cell>
        </row>
        <row r="795">
          <cell r="A795" t="str">
            <v>T_B_u-ICENGA-S4</v>
          </cell>
          <cell r="B795" t="str">
            <v>VAR_cap</v>
          </cell>
          <cell r="C795" t="str">
            <v>-</v>
          </cell>
          <cell r="E795">
            <v>1.5827547340310798E-8</v>
          </cell>
          <cell r="F795">
            <v>5.5890459467592399E-8</v>
          </cell>
          <cell r="G795">
            <v>1.014423638800701E-9</v>
          </cell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18.873007886048686</v>
          </cell>
          <cell r="C9">
            <v>22.214697477888976</v>
          </cell>
          <cell r="D9">
            <v>26.291102433194716</v>
          </cell>
          <cell r="E9">
            <v>30.768711150559341</v>
          </cell>
          <cell r="F9">
            <v>39.089273049596336</v>
          </cell>
          <cell r="G9">
            <v>42.130257478604875</v>
          </cell>
          <cell r="H9">
            <v>43.991816190833624</v>
          </cell>
          <cell r="I9">
            <v>46.979974059339519</v>
          </cell>
          <cell r="J9">
            <v>49.058751163954099</v>
          </cell>
          <cell r="K9">
            <v>52.281801171806634</v>
          </cell>
          <cell r="L9">
            <v>54.473606521377306</v>
          </cell>
          <cell r="M9">
            <v>55.898299007602709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5.1409484293805029E-4</v>
          </cell>
          <cell r="H28">
            <v>6.0218018468370223E-2</v>
          </cell>
          <cell r="I28">
            <v>0.11519163944313712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82.759999999995244</v>
          </cell>
          <cell r="C14">
            <v>83.109696633579105</v>
          </cell>
          <cell r="D14">
            <v>73.079955200964022</v>
          </cell>
          <cell r="E14">
            <v>73.080000233489258</v>
          </cell>
          <cell r="F14">
            <v>57.312499697911328</v>
          </cell>
          <cell r="G14">
            <v>33.162810110015904</v>
          </cell>
          <cell r="H14">
            <v>0</v>
          </cell>
          <cell r="I14">
            <v>0</v>
          </cell>
          <cell r="J14">
            <v>15.879186976566704</v>
          </cell>
          <cell r="K14">
            <v>35.103267700812751</v>
          </cell>
          <cell r="L14">
            <v>37.460722582533009</v>
          </cell>
          <cell r="M14">
            <v>41.787109730216379</v>
          </cell>
        </row>
        <row r="15">
          <cell r="B15">
            <v>66.745679999980808</v>
          </cell>
          <cell r="C15">
            <v>49.798809779955171</v>
          </cell>
          <cell r="D15">
            <v>68.531593866773889</v>
          </cell>
          <cell r="E15">
            <v>69.615857163570837</v>
          </cell>
          <cell r="F15">
            <v>70.699960870233951</v>
          </cell>
          <cell r="G15">
            <v>71.784589094699825</v>
          </cell>
          <cell r="H15">
            <v>72.868559920096487</v>
          </cell>
          <cell r="I15">
            <v>73.953597419826451</v>
          </cell>
          <cell r="J15">
            <v>73.953615266848786</v>
          </cell>
          <cell r="K15">
            <v>73.953791334804748</v>
          </cell>
          <cell r="L15">
            <v>73.953756757337388</v>
          </cell>
          <cell r="M15">
            <v>73.952734323564002</v>
          </cell>
        </row>
        <row r="16">
          <cell r="B16">
            <v>66.632400000015295</v>
          </cell>
          <cell r="C16">
            <v>55.764011057359234</v>
          </cell>
          <cell r="D16">
            <v>65.553797386868823</v>
          </cell>
          <cell r="E16">
            <v>64.471643720365421</v>
          </cell>
          <cell r="F16">
            <v>63.38769671107741</v>
          </cell>
          <cell r="G16">
            <v>62.303070720907442</v>
          </cell>
          <cell r="H16">
            <v>61.21910062504363</v>
          </cell>
          <cell r="I16">
            <v>60.134063816027634</v>
          </cell>
          <cell r="J16">
            <v>60.134047861769773</v>
          </cell>
          <cell r="K16">
            <v>60.133874116491441</v>
          </cell>
          <cell r="L16">
            <v>60.133913392663843</v>
          </cell>
          <cell r="M16">
            <v>60.13496256772455</v>
          </cell>
        </row>
        <row r="17">
          <cell r="B17">
            <v>12.841920155466243</v>
          </cell>
          <cell r="C17">
            <v>16.035739388670262</v>
          </cell>
          <cell r="D17">
            <v>6.2694732469375323</v>
          </cell>
          <cell r="E17">
            <v>12.728152261084361</v>
          </cell>
          <cell r="F17">
            <v>12.764963465709382</v>
          </cell>
          <cell r="G17">
            <v>12.794812088483141</v>
          </cell>
          <cell r="H17">
            <v>12.824795184134146</v>
          </cell>
          <cell r="I17">
            <v>12.856665070715332</v>
          </cell>
          <cell r="J17">
            <v>12.885461421410024</v>
          </cell>
          <cell r="K17">
            <v>12.920478340412993</v>
          </cell>
          <cell r="L17">
            <v>12.962161648022361</v>
          </cell>
          <cell r="M17">
            <v>13.406632772313667</v>
          </cell>
        </row>
        <row r="18">
          <cell r="B18">
            <v>3.9601266796066383E-2</v>
          </cell>
          <cell r="C18">
            <v>6.0175038975959645E-5</v>
          </cell>
          <cell r="D18">
            <v>5.7746043853642267E-3</v>
          </cell>
          <cell r="E18">
            <v>2.68757254575015E-3</v>
          </cell>
          <cell r="F18">
            <v>3.1411329749942577E-3</v>
          </cell>
          <cell r="G18">
            <v>4.337762765016199E-3</v>
          </cell>
          <cell r="H18">
            <v>1.3496837601918806E-2</v>
          </cell>
          <cell r="I18">
            <v>2.4737227543322041E-2</v>
          </cell>
          <cell r="J18">
            <v>1.1299373498624218E-2</v>
          </cell>
          <cell r="K18">
            <v>2.3057629460306796E-2</v>
          </cell>
          <cell r="L18">
            <v>1.9757941969436817E-2</v>
          </cell>
          <cell r="M18">
            <v>3.230601072684354E-2</v>
          </cell>
        </row>
        <row r="19">
          <cell r="B19">
            <v>6.5070001061227787</v>
          </cell>
          <cell r="C19">
            <v>7.3027674894206793</v>
          </cell>
          <cell r="D19">
            <v>8.1805030447877929</v>
          </cell>
          <cell r="E19">
            <v>7.3981495886865023</v>
          </cell>
          <cell r="F19">
            <v>7.4918703792439745</v>
          </cell>
          <cell r="G19">
            <v>7.6680323620225357</v>
          </cell>
          <cell r="H19">
            <v>7.8484555732752153</v>
          </cell>
          <cell r="I19">
            <v>8.0332922270180696</v>
          </cell>
          <cell r="J19">
            <v>8.0332921631498042</v>
          </cell>
          <cell r="K19">
            <v>8.0333033664674289</v>
          </cell>
          <cell r="L19">
            <v>8.0333015459152382</v>
          </cell>
          <cell r="M19">
            <v>8.0333607281273132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4.2148625123716463E-2</v>
          </cell>
          <cell r="H21">
            <v>1.9651568627702132</v>
          </cell>
          <cell r="I21">
            <v>3.1815865262153742</v>
          </cell>
          <cell r="J21">
            <v>9.9880349162092656</v>
          </cell>
          <cell r="K21">
            <v>11.806533772571241</v>
          </cell>
          <cell r="L21">
            <v>12.362969201252318</v>
          </cell>
          <cell r="M21">
            <v>11.491730821014361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1.2175340666814111E-2</v>
          </cell>
          <cell r="G22">
            <v>6.1348620430060265E-2</v>
          </cell>
          <cell r="H22">
            <v>0.42611467512989443</v>
          </cell>
          <cell r="I22">
            <v>0.33613089046709566</v>
          </cell>
          <cell r="J22">
            <v>0.32180053588456964</v>
          </cell>
          <cell r="K22">
            <v>7.3385559553197352E-2</v>
          </cell>
          <cell r="L22">
            <v>4.9746414467699868E-2</v>
          </cell>
          <cell r="M22">
            <v>9.4086692727843715E-2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0.96588103117091473</v>
          </cell>
          <cell r="C24">
            <v>2.4568391635324102E-4</v>
          </cell>
          <cell r="D24">
            <v>1.3492677301898905E-2</v>
          </cell>
          <cell r="E24">
            <v>0.54375854757211284</v>
          </cell>
          <cell r="F24">
            <v>0.38211212417571522</v>
          </cell>
          <cell r="G24">
            <v>0.89008919426636857</v>
          </cell>
          <cell r="H24">
            <v>1.0463926467964586</v>
          </cell>
          <cell r="I24">
            <v>1.4168328940324564</v>
          </cell>
          <cell r="J24">
            <v>0.1204206811330476</v>
          </cell>
          <cell r="K24">
            <v>2.483341086915939E-2</v>
          </cell>
          <cell r="L24">
            <v>1.0596682466509647E-2</v>
          </cell>
          <cell r="M24">
            <v>9.2217949819822301E-3</v>
          </cell>
        </row>
        <row r="25">
          <cell r="B25">
            <v>0.41407783508294527</v>
          </cell>
          <cell r="C25">
            <v>6.5063956451998931E-2</v>
          </cell>
          <cell r="D25">
            <v>0.54268512483665388</v>
          </cell>
          <cell r="E25">
            <v>1.0862255326687003</v>
          </cell>
          <cell r="F25">
            <v>1.3250139088522768</v>
          </cell>
          <cell r="G25">
            <v>1.5487221386070309</v>
          </cell>
          <cell r="H25">
            <v>1.5921734751786893</v>
          </cell>
          <cell r="I25">
            <v>1.2494667298315976</v>
          </cell>
          <cell r="J25">
            <v>0.41181615211025463</v>
          </cell>
          <cell r="K25">
            <v>0.39367644170218968</v>
          </cell>
          <cell r="L25">
            <v>0.35567478902746447</v>
          </cell>
          <cell r="M25">
            <v>0.246545209903173</v>
          </cell>
        </row>
        <row r="26">
          <cell r="B26">
            <v>1.5386946968505035</v>
          </cell>
          <cell r="C26">
            <v>1.4148958870415873</v>
          </cell>
          <cell r="D26">
            <v>1.3293995572313095</v>
          </cell>
          <cell r="E26">
            <v>1.4051480855467906</v>
          </cell>
          <cell r="F26">
            <v>1.3945853654775857</v>
          </cell>
          <cell r="G26">
            <v>1.3941579931063264</v>
          </cell>
          <cell r="H26">
            <v>1.393189427749705</v>
          </cell>
          <cell r="I26">
            <v>1.3916443504146598</v>
          </cell>
          <cell r="J26">
            <v>1.391642067010094</v>
          </cell>
          <cell r="K26">
            <v>1.3916388615486999</v>
          </cell>
          <cell r="L26">
            <v>1.3916378163058243</v>
          </cell>
          <cell r="M26">
            <v>1.3916125611091266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1.801273117259124E-3</v>
          </cell>
          <cell r="C28">
            <v>4.0832857755991924E-5</v>
          </cell>
          <cell r="D28">
            <v>1.6474008948713194E-3</v>
          </cell>
          <cell r="E28">
            <v>1.0978687690804832E-3</v>
          </cell>
          <cell r="F28">
            <v>1.5223511725764307E-3</v>
          </cell>
          <cell r="G28">
            <v>1.6867263249764632E-3</v>
          </cell>
          <cell r="H28">
            <v>1.7691314295019507E-3</v>
          </cell>
          <cell r="I28">
            <v>2.8862833854224365E-3</v>
          </cell>
          <cell r="J28">
            <v>1.9720488014725148E-3</v>
          </cell>
          <cell r="K28">
            <v>2.7775902691841922E-3</v>
          </cell>
          <cell r="L28">
            <v>2.2418537968474273E-3</v>
          </cell>
          <cell r="M28">
            <v>2.7814862166535594E-3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0.46270752006199012</v>
          </cell>
          <cell r="H29">
            <v>1.2238813513734883</v>
          </cell>
          <cell r="I29">
            <v>1.2249695014803887</v>
          </cell>
          <cell r="J29">
            <v>0.9041503442945702</v>
          </cell>
          <cell r="K29">
            <v>0.81526838997697337</v>
          </cell>
          <cell r="L29">
            <v>5.6903628000073606E-2</v>
          </cell>
          <cell r="M29">
            <v>3.4165052405644783E-2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2.6372423716586476E-3</v>
          </cell>
          <cell r="H30">
            <v>2.7068402664494431E-3</v>
          </cell>
          <cell r="I30">
            <v>6.1815265829839473E-3</v>
          </cell>
          <cell r="J30">
            <v>6.1910030654144764E-3</v>
          </cell>
          <cell r="K30">
            <v>3.8194980877725555E-2</v>
          </cell>
          <cell r="L30">
            <v>0.13342265435221612</v>
          </cell>
          <cell r="M30">
            <v>0.13471520119420341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8.9562859775557755E-3</v>
          </cell>
          <cell r="I32">
            <v>1.4441611736512146E-2</v>
          </cell>
          <cell r="J32">
            <v>1.4540444971961856E-2</v>
          </cell>
          <cell r="K32">
            <v>1.5182604797209849E-2</v>
          </cell>
          <cell r="L32">
            <v>1.7200860131056015E-2</v>
          </cell>
          <cell r="M32">
            <v>3.0646600694955211E-2</v>
          </cell>
        </row>
        <row r="33">
          <cell r="B33">
            <v>0.52400000000000047</v>
          </cell>
          <cell r="C33">
            <v>0.54529290568262312</v>
          </cell>
          <cell r="D33">
            <v>0.50316550401617222</v>
          </cell>
          <cell r="E33">
            <v>0.56612711961764151</v>
          </cell>
          <cell r="F33">
            <v>0.57168922415043477</v>
          </cell>
          <cell r="G33">
            <v>0.57179053529706991</v>
          </cell>
          <cell r="H33">
            <v>0.58288632232401183</v>
          </cell>
          <cell r="I33">
            <v>0.58297393145618204</v>
          </cell>
          <cell r="J33">
            <v>0.58387650522025947</v>
          </cell>
          <cell r="K33">
            <v>0.58389834390260498</v>
          </cell>
          <cell r="L33">
            <v>0.58420734473707747</v>
          </cell>
          <cell r="M33">
            <v>0.58571798626432869</v>
          </cell>
        </row>
        <row r="34">
          <cell r="B34">
            <v>0</v>
          </cell>
          <cell r="C34">
            <v>0</v>
          </cell>
          <cell r="D34">
            <v>0.15619427369467864</v>
          </cell>
          <cell r="E34">
            <v>0.30152448383620034</v>
          </cell>
          <cell r="F34">
            <v>1.0518204197037375</v>
          </cell>
          <cell r="G34">
            <v>1.0560590091893789</v>
          </cell>
          <cell r="H34">
            <v>0.92265689987156951</v>
          </cell>
          <cell r="I34">
            <v>0.81701490172761349</v>
          </cell>
          <cell r="J34">
            <v>0.29624454289650837</v>
          </cell>
          <cell r="K34">
            <v>6.8140486399229622E-2</v>
          </cell>
          <cell r="L34">
            <v>4.4156369072702047E-2</v>
          </cell>
          <cell r="M34">
            <v>0.10756456561820052</v>
          </cell>
        </row>
        <row r="35">
          <cell r="B35">
            <v>3.517953999707534</v>
          </cell>
          <cell r="C35">
            <v>4.848622410491763</v>
          </cell>
          <cell r="D35">
            <v>11.92706405279776</v>
          </cell>
          <cell r="E35">
            <v>14.116599624123708</v>
          </cell>
          <cell r="F35">
            <v>14.836709647237109</v>
          </cell>
          <cell r="G35">
            <v>15.593532786674837</v>
          </cell>
          <cell r="H35">
            <v>16.388961476732405</v>
          </cell>
          <cell r="I35">
            <v>17.22496585439816</v>
          </cell>
          <cell r="J35">
            <v>18.103615245832827</v>
          </cell>
          <cell r="K35">
            <v>19.027086916036666</v>
          </cell>
          <cell r="L35">
            <v>19.99766886242616</v>
          </cell>
          <cell r="M35">
            <v>21.017790673423374</v>
          </cell>
        </row>
        <row r="36">
          <cell r="B36">
            <v>2.1349390887346629</v>
          </cell>
          <cell r="C36">
            <v>3.3907060932170916</v>
          </cell>
          <cell r="D36">
            <v>6.9698948669132497</v>
          </cell>
          <cell r="E36">
            <v>18.916982571572568</v>
          </cell>
          <cell r="F36">
            <v>19.881943014353876</v>
          </cell>
          <cell r="G36">
            <v>20.896123099507534</v>
          </cell>
          <cell r="H36">
            <v>21.962036099074723</v>
          </cell>
          <cell r="I36">
            <v>23.08232312081623</v>
          </cell>
          <cell r="J36">
            <v>24.259756005780943</v>
          </cell>
          <cell r="K36">
            <v>25.497252232724041</v>
          </cell>
          <cell r="L36">
            <v>26.797875457784954</v>
          </cell>
          <cell r="M36">
            <v>28.164896846708018</v>
          </cell>
        </row>
        <row r="37">
          <cell r="B37">
            <v>0.86248322578584768</v>
          </cell>
          <cell r="C37">
            <v>1.2876287849158066</v>
          </cell>
          <cell r="D37">
            <v>5.8107735890259349</v>
          </cell>
          <cell r="E37">
            <v>12.461612882474522</v>
          </cell>
          <cell r="F37">
            <v>13.097291462929057</v>
          </cell>
          <cell r="G37">
            <v>13.765386481248969</v>
          </cell>
          <cell r="H37">
            <v>14.467560465666413</v>
          </cell>
          <cell r="I37">
            <v>15.20555383630653</v>
          </cell>
          <cell r="J37">
            <v>15.981192315106096</v>
          </cell>
          <cell r="K37">
            <v>16.796398389184276</v>
          </cell>
          <cell r="L37">
            <v>17.653190248704753</v>
          </cell>
          <cell r="M37">
            <v>18.553710530719179</v>
          </cell>
        </row>
        <row r="38">
          <cell r="B38">
            <v>2.8396236857719668</v>
          </cell>
          <cell r="C38">
            <v>3.2944551717191319</v>
          </cell>
          <cell r="D38">
            <v>3.936082241519649</v>
          </cell>
          <cell r="E38">
            <v>4.4091182841702299</v>
          </cell>
          <cell r="F38">
            <v>4.6340596632932662</v>
          </cell>
          <cell r="G38">
            <v>4.8704438198961197</v>
          </cell>
          <cell r="H38">
            <v>5.1188858085131592</v>
          </cell>
          <cell r="I38">
            <v>5.3800016611761068</v>
          </cell>
          <cell r="J38">
            <v>5.6544373120466735</v>
          </cell>
          <cell r="K38">
            <v>5.9428740973436582</v>
          </cell>
          <cell r="L38">
            <v>6.2460262368681594</v>
          </cell>
          <cell r="M38">
            <v>6.5646661813973433</v>
          </cell>
        </row>
        <row r="39">
          <cell r="B39">
            <v>0.66996237900412203</v>
          </cell>
          <cell r="C39">
            <v>9.0476919160458483E-2</v>
          </cell>
          <cell r="D39">
            <v>5.7594911826456166E-2</v>
          </cell>
          <cell r="E39">
            <v>0.79881370980505073</v>
          </cell>
          <cell r="F39">
            <v>0.65071784092757423</v>
          </cell>
          <cell r="G39">
            <v>0.16395206208355961</v>
          </cell>
          <cell r="H39">
            <v>0.1235228771535392</v>
          </cell>
          <cell r="I39">
            <v>6.475820658480981E-2</v>
          </cell>
          <cell r="J39">
            <v>4.2561543111017161E-2</v>
          </cell>
          <cell r="K39">
            <v>5.107438877365976E-2</v>
          </cell>
          <cell r="L39">
            <v>6.7070733052706083E-2</v>
          </cell>
          <cell r="M39">
            <v>0.17048690268703853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7.0502469926805783E-2</v>
          </cell>
          <cell r="C41">
            <v>0.17143194717127322</v>
          </cell>
          <cell r="D41">
            <v>2.7793254918769637E-3</v>
          </cell>
          <cell r="E41">
            <v>0.16774626395027464</v>
          </cell>
          <cell r="F41">
            <v>0.16687458786477574</v>
          </cell>
          <cell r="G41">
            <v>1.8529469852939306E-2</v>
          </cell>
          <cell r="H41">
            <v>2.0048448979194895E-2</v>
          </cell>
          <cell r="I41">
            <v>2.3480767359768191E-2</v>
          </cell>
          <cell r="J41">
            <v>2.8665865125258014E-2</v>
          </cell>
          <cell r="K41">
            <v>2.7264455608897557E-2</v>
          </cell>
          <cell r="L41">
            <v>2.7384388947382932E-2</v>
          </cell>
          <cell r="M41">
            <v>2.7089420928414827E-2</v>
          </cell>
        </row>
        <row r="42">
          <cell r="B42">
            <v>0.17258232803647602</v>
          </cell>
          <cell r="C42">
            <v>0.52160030669970447</v>
          </cell>
          <cell r="D42">
            <v>1.1564932747316949</v>
          </cell>
          <cell r="E42">
            <v>1.9075774766012825</v>
          </cell>
          <cell r="F42">
            <v>2.5291963448361345</v>
          </cell>
          <cell r="G42">
            <v>2.9787138855404578</v>
          </cell>
          <cell r="H42">
            <v>3.6069259991634364</v>
          </cell>
          <cell r="I42">
            <v>4.6023094369372934</v>
          </cell>
          <cell r="J42">
            <v>5.4412119413753137</v>
          </cell>
          <cell r="K42">
            <v>5.4529014664395525</v>
          </cell>
          <cell r="L42">
            <v>5.4951617963585315</v>
          </cell>
          <cell r="M42">
            <v>5.5704545246962214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0.23004248940722621</v>
          </cell>
          <cell r="C44">
            <v>0.23015940532387758</v>
          </cell>
          <cell r="D44">
            <v>0.33670702973533045</v>
          </cell>
          <cell r="E44">
            <v>0.33294696334680196</v>
          </cell>
          <cell r="F44">
            <v>0.32918740501123495</v>
          </cell>
          <cell r="G44">
            <v>0.32752539086395471</v>
          </cell>
          <cell r="H44">
            <v>0.32586396166444043</v>
          </cell>
          <cell r="I44">
            <v>0.32420351651987395</v>
          </cell>
          <cell r="J44">
            <v>0.32420249378605193</v>
          </cell>
          <cell r="K44">
            <v>0.32420408988075533</v>
          </cell>
          <cell r="L44">
            <v>0.3242034547688834</v>
          </cell>
          <cell r="M44">
            <v>0.32420757371215003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2.4316257256108008E-3</v>
          </cell>
          <cell r="F46">
            <v>8.2821321253541795E-3</v>
          </cell>
          <cell r="G46">
            <v>1.3477677041560969E-2</v>
          </cell>
          <cell r="H46">
            <v>1.3564425213221192E-2</v>
          </cell>
          <cell r="I46">
            <v>3.9867752084665864E-2</v>
          </cell>
          <cell r="J46">
            <v>3.4959416072726034E-2</v>
          </cell>
          <cell r="K46">
            <v>9.1084738155726513E-2</v>
          </cell>
          <cell r="L46">
            <v>8.2072763881650815E-2</v>
          </cell>
          <cell r="M46">
            <v>0.11722683283716918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2.3302535274638018E-3</v>
          </cell>
          <cell r="F47">
            <v>3.1004958406833667E-3</v>
          </cell>
          <cell r="G47">
            <v>5.6342192873938129E-3</v>
          </cell>
          <cell r="H47">
            <v>7.9642526861321058E-3</v>
          </cell>
          <cell r="I47">
            <v>1.3875879176205152E-2</v>
          </cell>
          <cell r="J47">
            <v>1.1865480750641581E-2</v>
          </cell>
          <cell r="K47">
            <v>1.8220503511503321E-2</v>
          </cell>
          <cell r="L47">
            <v>1.7823637919936162E-2</v>
          </cell>
          <cell r="M47">
            <v>3.8938439881539708E-2</v>
          </cell>
        </row>
        <row r="48">
          <cell r="B48">
            <v>1.545274463642686E-2</v>
          </cell>
          <cell r="C48">
            <v>2.9096372209944758E-3</v>
          </cell>
          <cell r="D48">
            <v>1.0819694981169694E-2</v>
          </cell>
          <cell r="E48">
            <v>1.0442722335008741E-2</v>
          </cell>
          <cell r="F48">
            <v>2.0873629498715345E-2</v>
          </cell>
          <cell r="G48">
            <v>2.3038895384748223E-2</v>
          </cell>
          <cell r="H48">
            <v>2.7130963996347762E-2</v>
          </cell>
          <cell r="I48">
            <v>3.4578639686985643E-2</v>
          </cell>
          <cell r="J48">
            <v>2.9512785360933221E-2</v>
          </cell>
          <cell r="K48">
            <v>2.8448454220970847E-2</v>
          </cell>
          <cell r="L48">
            <v>0.11768329049612385</v>
          </cell>
          <cell r="M48">
            <v>0.13208741911659891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4.0416298109618434E-4</v>
          </cell>
          <cell r="F49">
            <v>1.4697611455582247E-3</v>
          </cell>
          <cell r="G49">
            <v>1.4888617380909874E-3</v>
          </cell>
          <cell r="H49">
            <v>1.5803164405950644E-3</v>
          </cell>
          <cell r="I49">
            <v>3.7630739292575299E-3</v>
          </cell>
          <cell r="J49">
            <v>3.0412609497509195E-3</v>
          </cell>
          <cell r="K49">
            <v>4.7606376355730506E-3</v>
          </cell>
          <cell r="L49">
            <v>4.5697679719786718E-3</v>
          </cell>
          <cell r="M49">
            <v>8.5188432871078044E-3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2.0451550159864378E-3</v>
          </cell>
          <cell r="F50">
            <v>4.0875776082341681E-3</v>
          </cell>
          <cell r="G50">
            <v>4.4143905766146161E-3</v>
          </cell>
          <cell r="H50">
            <v>4.0035950402579276E-3</v>
          </cell>
          <cell r="I50">
            <v>9.5044427824194193E-3</v>
          </cell>
          <cell r="J50">
            <v>8.7890380148188951E-3</v>
          </cell>
          <cell r="K50">
            <v>1.1724104097454469E-2</v>
          </cell>
          <cell r="L50">
            <v>7.7217248698848205E-3</v>
          </cell>
          <cell r="M50">
            <v>1.461459248922139E-2</v>
          </cell>
        </row>
        <row r="51">
          <cell r="B51">
            <v>2.8030217418258813E-2</v>
          </cell>
          <cell r="C51">
            <v>1.7140281922772688E-2</v>
          </cell>
          <cell r="D51">
            <v>8.2054194831739161E-2</v>
          </cell>
          <cell r="E51">
            <v>0.62751372900165614</v>
          </cell>
          <cell r="F51">
            <v>0.64600900715410714</v>
          </cell>
          <cell r="G51">
            <v>0.73858921617751983</v>
          </cell>
          <cell r="H51">
            <v>0.67944784228403909</v>
          </cell>
          <cell r="I51">
            <v>0.72093837408915995</v>
          </cell>
          <cell r="J51">
            <v>0.71828583829509851</v>
          </cell>
          <cell r="K51">
            <v>0.6951093745841348</v>
          </cell>
          <cell r="L51">
            <v>0.6069241903190975</v>
          </cell>
          <cell r="M51">
            <v>0.51919144938963535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1.7686387537936511E-3</v>
          </cell>
          <cell r="F52">
            <v>7.062622634682692E-3</v>
          </cell>
          <cell r="G52">
            <v>7.2210834542840788E-3</v>
          </cell>
          <cell r="H52">
            <v>8.32417329208761E-3</v>
          </cell>
          <cell r="I52">
            <v>2.2198337995943333E-2</v>
          </cell>
          <cell r="J52">
            <v>1.9050093088140683E-2</v>
          </cell>
          <cell r="K52">
            <v>3.4140779058556982E-2</v>
          </cell>
          <cell r="L52">
            <v>3.2726628956371455E-2</v>
          </cell>
          <cell r="M52">
            <v>5.8081648652450517E-2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5.5919658491939157E-3</v>
          </cell>
          <cell r="F53">
            <v>7.2895252860333635E-3</v>
          </cell>
          <cell r="G53">
            <v>6.6639123778055778E-3</v>
          </cell>
          <cell r="H53">
            <v>6.4853514056392968E-3</v>
          </cell>
          <cell r="I53">
            <v>1.7205870245447459E-2</v>
          </cell>
          <cell r="J53">
            <v>1.6880481100367738E-2</v>
          </cell>
          <cell r="K53">
            <v>1.6429921560177026E-2</v>
          </cell>
          <cell r="L53">
            <v>1.6868955349746015E-2</v>
          </cell>
          <cell r="M53">
            <v>3.056669568175701E-2</v>
          </cell>
        </row>
        <row r="54">
          <cell r="B54">
            <v>0.95936701483227982</v>
          </cell>
          <cell r="C54">
            <v>1.1060352306031085</v>
          </cell>
          <cell r="D54">
            <v>1.106032349648886</v>
          </cell>
          <cell r="E54">
            <v>1.106032297083235</v>
          </cell>
          <cell r="F54">
            <v>1.1060326676014682</v>
          </cell>
          <cell r="G54">
            <v>1.1060339499211258</v>
          </cell>
          <cell r="H54">
            <v>1.1060367159939519</v>
          </cell>
          <cell r="I54">
            <v>1.106043267011696</v>
          </cell>
          <cell r="J54">
            <v>1.1060485439997765</v>
          </cell>
          <cell r="K54">
            <v>1.1060585498266187</v>
          </cell>
          <cell r="L54">
            <v>1.1061104448689514</v>
          </cell>
          <cell r="M54">
            <v>1.1068792150198736</v>
          </cell>
        </row>
        <row r="55">
          <cell r="B55">
            <v>0.59439911315716132</v>
          </cell>
          <cell r="C55">
            <v>0.6258885049183186</v>
          </cell>
          <cell r="D55">
            <v>0.52685780100679702</v>
          </cell>
          <cell r="E55">
            <v>2.2636094618637332</v>
          </cell>
          <cell r="F55">
            <v>3.9489515535437243</v>
          </cell>
          <cell r="G55">
            <v>4.0621388141670591</v>
          </cell>
          <cell r="H55">
            <v>4.0127230512907603</v>
          </cell>
          <cell r="I55">
            <v>2.8596189641736465</v>
          </cell>
          <cell r="J55">
            <v>2.5122320671408902</v>
          </cell>
          <cell r="K55">
            <v>2.5245969585922876</v>
          </cell>
          <cell r="L55">
            <v>2.6483257324103517</v>
          </cell>
          <cell r="M55">
            <v>2.6477270114990312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5.834569798090548E-3</v>
          </cell>
          <cell r="F56">
            <v>4.4443620114431922E-3</v>
          </cell>
          <cell r="G56">
            <v>3.7638043118651352E-3</v>
          </cell>
          <cell r="H56">
            <v>4.929087626283012E-3</v>
          </cell>
          <cell r="I56">
            <v>8.1243542103021284E-3</v>
          </cell>
          <cell r="J56">
            <v>7.9467567473423036E-3</v>
          </cell>
          <cell r="K56">
            <v>1.1933521415130443E-2</v>
          </cell>
          <cell r="L56">
            <v>1.1249320069530824E-2</v>
          </cell>
          <cell r="M56">
            <v>2.4570615568170692E-2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1.6791308529693252E-3</v>
          </cell>
          <cell r="F57">
            <v>4.3471393743403572E-3</v>
          </cell>
          <cell r="G57">
            <v>5.0139612778724576E-3</v>
          </cell>
          <cell r="H57">
            <v>5.7924108498129488E-3</v>
          </cell>
          <cell r="I57">
            <v>1.4707595815207699E-2</v>
          </cell>
          <cell r="J57">
            <v>1.3919182650950497E-2</v>
          </cell>
          <cell r="K57">
            <v>3.3394127503027449E-2</v>
          </cell>
          <cell r="L57">
            <v>2.4225272351210091E-2</v>
          </cell>
          <cell r="M57">
            <v>4.7369152813298045E-2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2.3638376288515244E-3</v>
          </cell>
          <cell r="F58">
            <v>7.1967567831610901E-3</v>
          </cell>
          <cell r="G58">
            <v>6.9572984287913919E-3</v>
          </cell>
          <cell r="H58">
            <v>5.3369121173421881E-3</v>
          </cell>
          <cell r="I58">
            <v>1.2427849155960676E-2</v>
          </cell>
          <cell r="J58">
            <v>1.235793151588423E-2</v>
          </cell>
          <cell r="K58">
            <v>2.2415379747918886E-2</v>
          </cell>
          <cell r="L58">
            <v>1.6940602310228547E-2</v>
          </cell>
          <cell r="M58">
            <v>3.7901477535160197E-2</v>
          </cell>
        </row>
        <row r="70">
          <cell r="B70">
            <v>9.4571148594493323E-2</v>
          </cell>
          <cell r="C70">
            <v>9.6149658558263105E-3</v>
          </cell>
          <cell r="D70">
            <v>9.349071614743229E-2</v>
          </cell>
          <cell r="E70">
            <v>4.4533924256607169E-2</v>
          </cell>
          <cell r="F70">
            <v>3.8997759818377074E-2</v>
          </cell>
          <cell r="G70">
            <v>3.0967108460841605E-2</v>
          </cell>
          <cell r="H70">
            <v>4.3008903941800817E-3</v>
          </cell>
          <cell r="I70">
            <v>1.7332308579004203E-2</v>
          </cell>
          <cell r="J70">
            <v>9.3338935436740988E-2</v>
          </cell>
          <cell r="K70">
            <v>9.3360279755257264E-2</v>
          </cell>
          <cell r="L70">
            <v>9.3353230683082836E-2</v>
          </cell>
          <cell r="M70">
            <v>9.3359460233291211E-2</v>
          </cell>
        </row>
        <row r="71">
          <cell r="B71">
            <v>5.1129626166135332E-3</v>
          </cell>
          <cell r="C71">
            <v>4.1443708100326613E-3</v>
          </cell>
          <cell r="D71">
            <v>5.1303354687389242E-3</v>
          </cell>
          <cell r="E71">
            <v>4.6737317403938231E-3</v>
          </cell>
          <cell r="F71">
            <v>1.0885308865713657E-2</v>
          </cell>
          <cell r="G71">
            <v>0.13957368152104119</v>
          </cell>
          <cell r="H71">
            <v>0.14101543229511512</v>
          </cell>
          <cell r="I71">
            <v>0.23074407694568988</v>
          </cell>
          <cell r="J71">
            <v>0.27527879196153698</v>
          </cell>
          <cell r="K71">
            <v>0.33974954340028818</v>
          </cell>
          <cell r="L71">
            <v>0.34152155819341956</v>
          </cell>
          <cell r="M71">
            <v>0.35676600829996191</v>
          </cell>
        </row>
        <row r="72">
          <cell r="B72">
            <v>4.7250506881884678E-3</v>
          </cell>
          <cell r="C72">
            <v>3.8431875323364003E-3</v>
          </cell>
          <cell r="D72">
            <v>4.736003078041515E-3</v>
          </cell>
          <cell r="E72">
            <v>4.4828773929018852E-3</v>
          </cell>
          <cell r="F72">
            <v>1.0771474381858402E-2</v>
          </cell>
          <cell r="G72">
            <v>5.8284771657195714E-2</v>
          </cell>
          <cell r="H72">
            <v>0.38117426528472398</v>
          </cell>
          <cell r="I72">
            <v>0.92830335278788301</v>
          </cell>
          <cell r="J72">
            <v>1.2870124283131847</v>
          </cell>
          <cell r="K72">
            <v>1.7153575161083965</v>
          </cell>
          <cell r="L72">
            <v>1.8395279136449743</v>
          </cell>
          <cell r="M72">
            <v>2.2440617657475661</v>
          </cell>
        </row>
        <row r="73">
          <cell r="B73">
            <v>1.5684973146843284E-3</v>
          </cell>
          <cell r="C73">
            <v>1.559385426231686E-3</v>
          </cell>
          <cell r="D73">
            <v>1.5680830722007268E-3</v>
          </cell>
          <cell r="E73">
            <v>3.8601408363358847E-2</v>
          </cell>
          <cell r="F73">
            <v>6.2691506028409949E-2</v>
          </cell>
          <cell r="G73">
            <v>6.3874806677665E-2</v>
          </cell>
          <cell r="H73">
            <v>6.6478867839409428E-2</v>
          </cell>
          <cell r="I73">
            <v>8.2289475396205569E-2</v>
          </cell>
          <cell r="J73">
            <v>7.9024377815057931E-2</v>
          </cell>
          <cell r="K73">
            <v>9.2159819147920027E-2</v>
          </cell>
          <cell r="L73">
            <v>0.10079449100509397</v>
          </cell>
          <cell r="M73">
            <v>0.12447419012421236</v>
          </cell>
        </row>
        <row r="74">
          <cell r="B74">
            <v>3.1411472024612231E-3</v>
          </cell>
          <cell r="C74">
            <v>3.1208292479834214E-3</v>
          </cell>
          <cell r="D74">
            <v>3.1376882740438176E-3</v>
          </cell>
          <cell r="E74">
            <v>6.4392179705123481E-2</v>
          </cell>
          <cell r="F74">
            <v>0.10423554047976696</v>
          </cell>
          <cell r="G74">
            <v>0.1086835393911724</v>
          </cell>
          <cell r="H74">
            <v>0.11480217370570195</v>
          </cell>
          <cell r="I74">
            <v>0.13251244296150769</v>
          </cell>
          <cell r="J74">
            <v>0.14309440437235327</v>
          </cell>
          <cell r="K74">
            <v>0.1459290259393152</v>
          </cell>
          <cell r="L74">
            <v>0.15212906323836103</v>
          </cell>
          <cell r="M74">
            <v>0.15320362468332496</v>
          </cell>
        </row>
        <row r="75">
          <cell r="B75">
            <v>3.1410869044016603E-3</v>
          </cell>
          <cell r="C75">
            <v>3.1207654314570391E-3</v>
          </cell>
          <cell r="D75">
            <v>3.1375664204257884E-3</v>
          </cell>
          <cell r="E75">
            <v>6.4557116495285033E-2</v>
          </cell>
          <cell r="F75">
            <v>0.105311300823168</v>
          </cell>
          <cell r="G75">
            <v>0.1216387238114503</v>
          </cell>
          <cell r="H75">
            <v>0.12034184396702438</v>
          </cell>
          <cell r="I75">
            <v>0.13316503191542978</v>
          </cell>
          <cell r="J75">
            <v>0.14314436534765079</v>
          </cell>
          <cell r="K75">
            <v>0.14609990716686796</v>
          </cell>
          <cell r="L75">
            <v>0.15220511707889045</v>
          </cell>
          <cell r="M75">
            <v>0.15330265638980481</v>
          </cell>
        </row>
        <row r="76">
          <cell r="B76">
            <v>1.5743326893879743E-3</v>
          </cell>
          <cell r="C76">
            <v>1.5651251982182913E-3</v>
          </cell>
          <cell r="D76">
            <v>1.5736786361505611E-3</v>
          </cell>
          <cell r="E76">
            <v>4.4161479476255067E-2</v>
          </cell>
          <cell r="F76">
            <v>7.0291504082991549E-2</v>
          </cell>
          <cell r="G76">
            <v>8.1108080798154361E-2</v>
          </cell>
          <cell r="H76">
            <v>8.2561362778222236E-2</v>
          </cell>
          <cell r="I76">
            <v>8.8177823736225389E-2</v>
          </cell>
          <cell r="J76">
            <v>9.2298377702246651E-2</v>
          </cell>
          <cell r="K76">
            <v>9.7047393984082422E-2</v>
          </cell>
          <cell r="L76">
            <v>0.10018779388476472</v>
          </cell>
          <cell r="M76">
            <v>0.10178418735225601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4.3698061649734255E-4</v>
          </cell>
          <cell r="H90">
            <v>4.3302849196526032E-4</v>
          </cell>
          <cell r="I90">
            <v>4.3239561559344706E-4</v>
          </cell>
          <cell r="J90">
            <v>4.3363133286564317E-4</v>
          </cell>
          <cell r="K90">
            <v>4.3708349517186234E-4</v>
          </cell>
          <cell r="L90">
            <v>4.4135278401582936E-4</v>
          </cell>
          <cell r="M90">
            <v>5.6753918870144969E-4</v>
          </cell>
        </row>
        <row r="91">
          <cell r="B91">
            <v>1.8035517457020882</v>
          </cell>
          <cell r="C91">
            <v>4.7209514936643026E-4</v>
          </cell>
          <cell r="D91">
            <v>2.7025782407494689E-2</v>
          </cell>
          <cell r="E91">
            <v>1.1629536958386193</v>
          </cell>
          <cell r="F91">
            <v>0.81284161173164116</v>
          </cell>
          <cell r="G91">
            <v>1.8831925778204675</v>
          </cell>
          <cell r="H91">
            <v>2.2021132067030207</v>
          </cell>
          <cell r="I91">
            <v>2.9657526778672998</v>
          </cell>
          <cell r="J91">
            <v>0.25206780492263131</v>
          </cell>
          <cell r="K91">
            <v>5.1981962796031234E-2</v>
          </cell>
          <cell r="L91">
            <v>2.2181260425225929E-2</v>
          </cell>
          <cell r="M91">
            <v>1.9303309005423555E-2</v>
          </cell>
        </row>
        <row r="92">
          <cell r="B92">
            <v>1.3233069147617611</v>
          </cell>
          <cell r="C92">
            <v>0.4186952245431752</v>
          </cell>
          <cell r="D92">
            <v>1.6651006256720442</v>
          </cell>
          <cell r="E92">
            <v>2.8409210406020144</v>
          </cell>
          <cell r="F92">
            <v>3.4653510947314627</v>
          </cell>
          <cell r="G92">
            <v>4.0505355792596429</v>
          </cell>
          <cell r="H92">
            <v>4.1643296425683562</v>
          </cell>
          <cell r="I92">
            <v>3.2764903861698609</v>
          </cell>
          <cell r="J92">
            <v>1.1854031323259646</v>
          </cell>
          <cell r="K92">
            <v>1.2065134594004077</v>
          </cell>
          <cell r="L92">
            <v>1.5861396356091348</v>
          </cell>
          <cell r="M92">
            <v>1.436192863831375</v>
          </cell>
        </row>
        <row r="93">
          <cell r="B93">
            <v>14.372034899910737</v>
          </cell>
          <cell r="C93">
            <v>13.051657599449594</v>
          </cell>
          <cell r="D93">
            <v>12.171960556085363</v>
          </cell>
          <cell r="E93">
            <v>12.77963989875435</v>
          </cell>
          <cell r="F93">
            <v>12.342952237054931</v>
          </cell>
          <cell r="G93">
            <v>12.03479339734565</v>
          </cell>
          <cell r="H93">
            <v>11.720079658254756</v>
          </cell>
          <cell r="I93">
            <v>11.399071266293895</v>
          </cell>
          <cell r="J93">
            <v>11.399072881022448</v>
          </cell>
          <cell r="K93">
            <v>11.39906405788968</v>
          </cell>
          <cell r="L93">
            <v>11.399062913185745</v>
          </cell>
          <cell r="M93">
            <v>11.39899676111332</v>
          </cell>
        </row>
        <row r="94">
          <cell r="B94">
            <v>9.2636903173326252E-3</v>
          </cell>
          <cell r="C94">
            <v>2.0999755417367254E-4</v>
          </cell>
          <cell r="D94">
            <v>8.4723474593381958E-3</v>
          </cell>
          <cell r="E94">
            <v>5.6461822409853459E-3</v>
          </cell>
          <cell r="F94">
            <v>7.8292346018216438E-3</v>
          </cell>
          <cell r="G94">
            <v>8.6745925284503738E-3</v>
          </cell>
          <cell r="H94">
            <v>9.0983902088671575E-3</v>
          </cell>
          <cell r="I94">
            <v>1.4843743125029661E-2</v>
          </cell>
          <cell r="J94">
            <v>1.0141965264715797E-2</v>
          </cell>
          <cell r="K94">
            <v>1.4284749955804399E-2</v>
          </cell>
          <cell r="L94">
            <v>1.1529533812358198E-2</v>
          </cell>
          <cell r="M94">
            <v>1.430478625707543E-2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0.58995208807903676</v>
          </cell>
          <cell r="H95">
            <v>1.5910457567855354</v>
          </cell>
          <cell r="I95">
            <v>1.6230845894615176</v>
          </cell>
          <cell r="J95">
            <v>1.197999206190306</v>
          </cell>
          <cell r="K95">
            <v>1.0802306167194911</v>
          </cell>
          <cell r="L95">
            <v>7.5397307100097524E-2</v>
          </cell>
          <cell r="M95">
            <v>4.5268694437479357E-2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3.2023657370140622E-3</v>
          </cell>
          <cell r="H96">
            <v>3.3513260441754905E-3</v>
          </cell>
          <cell r="I96">
            <v>7.8004978309083066E-3</v>
          </cell>
          <cell r="J96">
            <v>7.8124562492134942E-3</v>
          </cell>
          <cell r="K96">
            <v>4.8198428250463138E-2</v>
          </cell>
          <cell r="L96">
            <v>0.16836668287303441</v>
          </cell>
          <cell r="M96">
            <v>0.16999775388792313</v>
          </cell>
        </row>
        <row r="97">
          <cell r="B97">
            <v>1.7328983863867478</v>
          </cell>
          <cell r="C97">
            <v>1.9788830721296164</v>
          </cell>
          <cell r="D97">
            <v>1.9774280076748292</v>
          </cell>
          <cell r="E97">
            <v>0.87341345804880199</v>
          </cell>
          <cell r="F97">
            <v>1.1227372266535156</v>
          </cell>
          <cell r="G97">
            <v>1.1231962473009542</v>
          </cell>
          <cell r="H97">
            <v>7.1712148255242428E-2</v>
          </cell>
          <cell r="I97">
            <v>1.1226121298065983</v>
          </cell>
          <cell r="J97">
            <v>2.1553485179588755E-3</v>
          </cell>
          <cell r="K97">
            <v>4.4981677217745689E-3</v>
          </cell>
          <cell r="L97">
            <v>2.1741510638012222E-3</v>
          </cell>
          <cell r="M97">
            <v>2.537290032277048E-3</v>
          </cell>
        </row>
        <row r="98">
          <cell r="B98">
            <v>0.90177473933886176</v>
          </cell>
          <cell r="C98">
            <v>1.5434703052702003</v>
          </cell>
          <cell r="D98">
            <v>1.5434706435326189</v>
          </cell>
          <cell r="E98">
            <v>1.5434713245152951</v>
          </cell>
          <cell r="F98">
            <v>1.5434732771921782</v>
          </cell>
          <cell r="G98">
            <v>1.5434757873450113</v>
          </cell>
          <cell r="H98">
            <v>1.5434805282825272</v>
          </cell>
          <cell r="I98">
            <v>1.5434837481218517</v>
          </cell>
          <cell r="J98">
            <v>1.5434860379286552</v>
          </cell>
          <cell r="K98">
            <v>1.5434920025990813</v>
          </cell>
          <cell r="L98">
            <v>1.5434999691582993</v>
          </cell>
          <cell r="M98">
            <v>1.5435263594377542</v>
          </cell>
        </row>
        <row r="99">
          <cell r="B99">
            <v>2.9000018193524753</v>
          </cell>
          <cell r="C99">
            <v>7.6037912730020407</v>
          </cell>
          <cell r="D99">
            <v>7.6009614204154401</v>
          </cell>
          <cell r="E99">
            <v>2.3001812963522608</v>
          </cell>
          <cell r="F99">
            <v>1.3911511562388295</v>
          </cell>
          <cell r="G99">
            <v>0</v>
          </cell>
          <cell r="H99">
            <v>0</v>
          </cell>
          <cell r="I99">
            <v>0</v>
          </cell>
          <cell r="J99">
            <v>9.3337861850433459</v>
          </cell>
          <cell r="K99">
            <v>9.3351297303727279</v>
          </cell>
          <cell r="L99">
            <v>9.3349723130535871</v>
          </cell>
          <cell r="M99">
            <v>8.2462564659651587</v>
          </cell>
        </row>
        <row r="100">
          <cell r="B100">
            <v>0.18406458822320865</v>
          </cell>
          <cell r="C100">
            <v>0.18582447473700625</v>
          </cell>
          <cell r="D100">
            <v>2.2894818046117044E-3</v>
          </cell>
          <cell r="E100">
            <v>2.4218306109039362E-3</v>
          </cell>
          <cell r="F100">
            <v>1.9981409098122878E-3</v>
          </cell>
          <cell r="G100">
            <v>1.8266788482634005E-3</v>
          </cell>
          <cell r="H100">
            <v>1.7406132104271078E-3</v>
          </cell>
          <cell r="I100">
            <v>6.2065200539820995E-4</v>
          </cell>
          <cell r="J100">
            <v>1.5252222139233243E-3</v>
          </cell>
          <cell r="K100">
            <v>7.1662962069902417E-4</v>
          </cell>
          <cell r="L100">
            <v>1.2459506383127787E-3</v>
          </cell>
          <cell r="M100">
            <v>7.0119220875411285E-4</v>
          </cell>
        </row>
        <row r="101">
          <cell r="B101">
            <v>1.2812554055920813</v>
          </cell>
          <cell r="C101">
            <v>1.1563342689760674</v>
          </cell>
          <cell r="D101">
            <v>0.99141769729965035</v>
          </cell>
          <cell r="E101">
            <v>0.76715510390490427</v>
          </cell>
          <cell r="F101">
            <v>0.59366265264449591</v>
          </cell>
          <cell r="G101">
            <v>0.45939858344997619</v>
          </cell>
          <cell r="H101">
            <v>0.35548454992994433</v>
          </cell>
          <cell r="I101">
            <v>0.2750782859184337</v>
          </cell>
          <cell r="J101">
            <v>0.21285554365635762</v>
          </cell>
          <cell r="K101">
            <v>0.16472545173263264</v>
          </cell>
          <cell r="L101">
            <v>0.12748487921401913</v>
          </cell>
          <cell r="M101">
            <v>9.8713246956528139E-2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5.4150629851240426E-5</v>
          </cell>
          <cell r="F102">
            <v>8.4222044883349798E-5</v>
          </cell>
          <cell r="G102">
            <v>8.8572825605009398E-5</v>
          </cell>
          <cell r="H102">
            <v>9.0407158277678267E-5</v>
          </cell>
          <cell r="I102">
            <v>9.4205155527102153E-5</v>
          </cell>
          <cell r="J102">
            <v>9.5983374698381256E-5</v>
          </cell>
          <cell r="K102">
            <v>1.0979230204681288E-4</v>
          </cell>
          <cell r="L102">
            <v>1.154743298600722E-4</v>
          </cell>
          <cell r="M102">
            <v>2.0411165270620648E-4</v>
          </cell>
        </row>
        <row r="103">
          <cell r="F103">
            <v>1.059037685247632</v>
          </cell>
          <cell r="G103">
            <v>0.18569343302617403</v>
          </cell>
          <cell r="H103">
            <v>0.13821414804831647</v>
          </cell>
          <cell r="I103">
            <v>7.157485990952682E-2</v>
          </cell>
          <cell r="J103">
            <v>4.7041705543755946E-2</v>
          </cell>
          <cell r="K103">
            <v>5.6450640223518873E-2</v>
          </cell>
          <cell r="L103">
            <v>7.4130810216149118E-2</v>
          </cell>
          <cell r="M103">
            <v>0.18843289244356956</v>
          </cell>
        </row>
        <row r="104">
          <cell r="B104">
            <v>0.92935073994425943</v>
          </cell>
          <cell r="C104">
            <v>2.071807944312857</v>
          </cell>
          <cell r="D104">
            <v>2.9017669052040569E-2</v>
          </cell>
          <cell r="E104">
            <v>1.2915236220626305</v>
          </cell>
          <cell r="F104">
            <v>0.82736329180478885</v>
          </cell>
          <cell r="G104">
            <v>4.1074645730818336E-2</v>
          </cell>
          <cell r="H104">
            <v>4.4441797083697381E-2</v>
          </cell>
          <cell r="I104">
            <v>5.2050285758027177E-2</v>
          </cell>
          <cell r="J104">
            <v>6.3544195486014698E-2</v>
          </cell>
          <cell r="K104">
            <v>6.0437663034457793E-2</v>
          </cell>
          <cell r="L104">
            <v>6.0703521660133472E-2</v>
          </cell>
          <cell r="M104">
            <v>6.0049660163976434E-2</v>
          </cell>
        </row>
        <row r="105">
          <cell r="B105">
            <v>0.6600287340514851</v>
          </cell>
          <cell r="C105">
            <v>1.8165354192327436</v>
          </cell>
          <cell r="D105">
            <v>3.4346768269072308</v>
          </cell>
          <cell r="E105">
            <v>4.0352600466565667</v>
          </cell>
          <cell r="F105">
            <v>5.3502230371533734</v>
          </cell>
          <cell r="G105">
            <v>6.301125527104821</v>
          </cell>
          <cell r="H105">
            <v>7.6300357674611288</v>
          </cell>
          <cell r="I105">
            <v>9.7356545781365948</v>
          </cell>
          <cell r="J105">
            <v>11.510256029832425</v>
          </cell>
          <cell r="K105">
            <v>11.534983871314473</v>
          </cell>
          <cell r="L105">
            <v>11.624380723066158</v>
          </cell>
          <cell r="M105">
            <v>11.783653802242029</v>
          </cell>
        </row>
        <row r="106">
          <cell r="B106">
            <v>1.9348004706952548</v>
          </cell>
          <cell r="C106">
            <v>1.8587820605423897</v>
          </cell>
          <cell r="D106">
            <v>2.5502952706041162</v>
          </cell>
          <cell r="E106">
            <v>2.2433402283264736</v>
          </cell>
          <cell r="F106">
            <v>1.9426779919058765</v>
          </cell>
          <cell r="G106">
            <v>1.6589288562111399</v>
          </cell>
          <cell r="H106">
            <v>1.3779623974206916</v>
          </cell>
          <cell r="I106">
            <v>1.0997785016611987</v>
          </cell>
          <cell r="J106">
            <v>1.0997750322951587</v>
          </cell>
          <cell r="K106">
            <v>1.0997804466430967</v>
          </cell>
          <cell r="L106">
            <v>1.0997782921865691</v>
          </cell>
          <cell r="M106">
            <v>1.0997922646607186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1.1651267637319013E-3</v>
          </cell>
          <cell r="F107">
            <v>1.4720244014253595E-3</v>
          </cell>
          <cell r="G107">
            <v>2.532814175066947E-3</v>
          </cell>
          <cell r="H107">
            <v>3.3969531012795866E-3</v>
          </cell>
          <cell r="I107">
            <v>5.5990389658371748E-3</v>
          </cell>
          <cell r="J107">
            <v>4.7878255660483635E-3</v>
          </cell>
          <cell r="K107">
            <v>7.352132995869772E-3</v>
          </cell>
          <cell r="L107">
            <v>7.1919942483953019E-3</v>
          </cell>
          <cell r="M107">
            <v>1.5712002057463412E-2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1.8175788252040334E-3</v>
          </cell>
          <cell r="F108">
            <v>5.5799819470820624E-3</v>
          </cell>
          <cell r="G108">
            <v>8.0866062249365794E-3</v>
          </cell>
          <cell r="H108">
            <v>7.4604338672716571E-3</v>
          </cell>
          <cell r="I108">
            <v>1.9933876042332946E-2</v>
          </cell>
          <cell r="J108">
            <v>1.7479708036363013E-2</v>
          </cell>
          <cell r="K108">
            <v>4.5542369077863257E-2</v>
          </cell>
          <cell r="L108">
            <v>4.1036381940825414E-2</v>
          </cell>
          <cell r="M108">
            <v>5.8613416418584641E-2</v>
          </cell>
        </row>
        <row r="109">
          <cell r="B109">
            <v>3.720105190250917E-2</v>
          </cell>
          <cell r="C109">
            <v>6.9338656314069484E-3</v>
          </cell>
          <cell r="D109">
            <v>2.5389072614543762E-2</v>
          </cell>
          <cell r="E109">
            <v>2.4774404700532618E-2</v>
          </cell>
          <cell r="F109">
            <v>5.0496713550045508E-2</v>
          </cell>
          <cell r="G109">
            <v>5.4892853713661226E-2</v>
          </cell>
          <cell r="H109">
            <v>6.3188128838384428E-2</v>
          </cell>
          <cell r="I109">
            <v>8.2645261661277017E-2</v>
          </cell>
          <cell r="J109">
            <v>7.0196503890494769E-2</v>
          </cell>
          <cell r="K109">
            <v>7.1323089613255258E-2</v>
          </cell>
          <cell r="L109">
            <v>0.26479633943553699</v>
          </cell>
          <cell r="M109">
            <v>0.30398621775855145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5.5210346725468457E-3</v>
          </cell>
          <cell r="F110">
            <v>1.080670345747284E-2</v>
          </cell>
          <cell r="G110">
            <v>1.1424510938875433E-2</v>
          </cell>
          <cell r="H110">
            <v>1.015578309725077E-2</v>
          </cell>
          <cell r="I110">
            <v>2.3621547593479869E-2</v>
          </cell>
          <cell r="J110">
            <v>2.184354038639388E-2</v>
          </cell>
          <cell r="K110">
            <v>2.9138108279340422E-2</v>
          </cell>
          <cell r="L110">
            <v>1.9190929515103101E-2</v>
          </cell>
          <cell r="M110">
            <v>3.6321886505752445E-2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6.0893230943114038E-2</v>
          </cell>
          <cell r="C112">
            <v>3.687327775478319E-2</v>
          </cell>
          <cell r="D112">
            <v>0.17391716697669771</v>
          </cell>
          <cell r="E112">
            <v>1.3008234574119222</v>
          </cell>
          <cell r="F112">
            <v>1.3342433210199733</v>
          </cell>
          <cell r="G112">
            <v>1.5045951492154575</v>
          </cell>
          <cell r="H112">
            <v>1.3706538899927923</v>
          </cell>
          <cell r="I112">
            <v>1.4630173475866852</v>
          </cell>
          <cell r="J112">
            <v>1.4515013518537327</v>
          </cell>
          <cell r="K112">
            <v>1.4360774242342815</v>
          </cell>
          <cell r="L112">
            <v>1.2597234388632244</v>
          </cell>
          <cell r="M112">
            <v>1.1377980848135389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1.4875180091451806E-2</v>
          </cell>
          <cell r="F113">
            <v>1.939085544067989E-2</v>
          </cell>
          <cell r="G113">
            <v>1.7726663468054266E-2</v>
          </cell>
          <cell r="H113">
            <v>1.7251673689877945E-2</v>
          </cell>
          <cell r="I113">
            <v>4.5769310012520423E-2</v>
          </cell>
          <cell r="J113">
            <v>4.4903742828564457E-2</v>
          </cell>
          <cell r="K113">
            <v>4.3705210061554686E-2</v>
          </cell>
          <cell r="L113">
            <v>4.4873083196368735E-2</v>
          </cell>
          <cell r="M113">
            <v>8.131042201058522E-2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1.4243119390671766</v>
          </cell>
          <cell r="C115">
            <v>1.5784544451704579</v>
          </cell>
          <cell r="D115">
            <v>1.4830407120625226</v>
          </cell>
          <cell r="E115">
            <v>1.3240246131099302</v>
          </cell>
          <cell r="F115">
            <v>1.1650089749159598</v>
          </cell>
          <cell r="G115">
            <v>1.0059940595117054</v>
          </cell>
          <cell r="H115">
            <v>1.0059965753954454</v>
          </cell>
          <cell r="I115">
            <v>1.0060025338788485</v>
          </cell>
          <cell r="J115">
            <v>1.0060073335675583</v>
          </cell>
          <cell r="K115">
            <v>1.0060164343753271</v>
          </cell>
          <cell r="L115">
            <v>1.0060636355523871</v>
          </cell>
          <cell r="M115">
            <v>1.0067628710550702</v>
          </cell>
        </row>
        <row r="116">
          <cell r="B116">
            <v>0.69257770184873746</v>
          </cell>
          <cell r="C116">
            <v>0.75022473298304593</v>
          </cell>
          <cell r="D116">
            <v>0.6579819749710093</v>
          </cell>
          <cell r="E116">
            <v>3.0164552273073952</v>
          </cell>
          <cell r="F116">
            <v>5.5928732703714541</v>
          </cell>
          <cell r="G116">
            <v>6.0932082212505847</v>
          </cell>
          <cell r="H116">
            <v>6.0190845769361436</v>
          </cell>
          <cell r="I116">
            <v>4.2894284462604677</v>
          </cell>
          <cell r="J116">
            <v>3.7683481007113331</v>
          </cell>
          <cell r="K116">
            <v>3.7868954378884285</v>
          </cell>
          <cell r="L116">
            <v>3.9724885986155312</v>
          </cell>
          <cell r="M116">
            <v>3.9715905172485488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9.3246251742992552E-3</v>
          </cell>
          <cell r="F117">
            <v>6.9497605708447197E-3</v>
          </cell>
          <cell r="G117">
            <v>5.7559176085911455E-3</v>
          </cell>
          <cell r="H117">
            <v>7.3884014452764183E-3</v>
          </cell>
          <cell r="I117">
            <v>1.1931394576090246E-2</v>
          </cell>
          <cell r="J117">
            <v>1.1670575641878912E-2</v>
          </cell>
          <cell r="K117">
            <v>1.752552252160474E-2</v>
          </cell>
          <cell r="L117">
            <v>1.6520707121817108E-2</v>
          </cell>
          <cell r="M117">
            <v>3.6084309193403351E-2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7.0915128865545836E-4</v>
          </cell>
          <cell r="F118">
            <v>2.1413300920389163E-3</v>
          </cell>
          <cell r="G118">
            <v>2.0529733068564791E-3</v>
          </cell>
          <cell r="H118">
            <v>1.5621263125060294E-3</v>
          </cell>
          <cell r="I118">
            <v>3.6080852388272857E-3</v>
          </cell>
          <cell r="J118">
            <v>3.5877865691276776E-3</v>
          </cell>
          <cell r="K118">
            <v>6.5076908945570925E-3</v>
          </cell>
          <cell r="L118">
            <v>4.9182393803889257E-3</v>
          </cell>
          <cell r="M118">
            <v>1.1003654768272317E-2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1.2637669051295457E-3</v>
          </cell>
          <cell r="F119">
            <v>3.0044410627141803E-3</v>
          </cell>
          <cell r="G119">
            <v>3.1569385823641419E-3</v>
          </cell>
          <cell r="H119">
            <v>3.4605224239623294E-3</v>
          </cell>
          <cell r="I119">
            <v>8.3129889390304388E-3</v>
          </cell>
          <cell r="J119">
            <v>7.8673641070589762E-3</v>
          </cell>
          <cell r="K119">
            <v>1.8874941632145974E-2</v>
          </cell>
          <cell r="L119">
            <v>1.3692545241988317E-2</v>
          </cell>
          <cell r="M119">
            <v>2.6773868981429343E-2</v>
          </cell>
        </row>
        <row r="123">
          <cell r="B123">
            <v>0</v>
          </cell>
          <cell r="C123">
            <v>3.3652644917756001</v>
          </cell>
          <cell r="D123">
            <v>3.4672390420581176</v>
          </cell>
          <cell r="E123">
            <v>3.644102858814434</v>
          </cell>
          <cell r="F123">
            <v>3.8299882017516853</v>
          </cell>
          <cell r="G123">
            <v>4.0253560913049062</v>
          </cell>
          <cell r="H123">
            <v>4.230690115648664</v>
          </cell>
          <cell r="I123">
            <v>4.4464983600731971</v>
          </cell>
          <cell r="J123">
            <v>4.673314899730153</v>
          </cell>
          <cell r="K123">
            <v>4.9117030507114974</v>
          </cell>
          <cell r="L123">
            <v>5.1622529467081959</v>
          </cell>
          <cell r="M123">
            <v>5.425592320151261</v>
          </cell>
        </row>
      </sheetData>
      <sheetData sheetId="59">
        <row r="13">
          <cell r="B13">
            <v>16.052400848944917</v>
          </cell>
          <cell r="C13">
            <v>20.044674922181553</v>
          </cell>
          <cell r="D13">
            <v>7.8368423275084167</v>
          </cell>
          <cell r="E13">
            <v>15.910190629715618</v>
          </cell>
          <cell r="F13">
            <v>15.956204819846487</v>
          </cell>
          <cell r="G13">
            <v>15.993515695466801</v>
          </cell>
          <cell r="H13">
            <v>16.03099459364492</v>
          </cell>
          <cell r="I13">
            <v>16.070832054011468</v>
          </cell>
          <cell r="J13">
            <v>16.106827459179254</v>
          </cell>
          <cell r="K13">
            <v>16.150598622377533</v>
          </cell>
          <cell r="L13">
            <v>16.202702758315482</v>
          </cell>
          <cell r="M13">
            <v>16.758291675479658</v>
          </cell>
        </row>
        <row r="14">
          <cell r="B14">
            <v>250.94817069514644</v>
          </cell>
          <cell r="C14">
            <v>254.39244683048318</v>
          </cell>
          <cell r="D14">
            <v>224.17781581431998</v>
          </cell>
          <cell r="E14">
            <v>221.53123743877723</v>
          </cell>
          <cell r="F14">
            <v>173.54259637744093</v>
          </cell>
          <cell r="G14">
            <v>100.01470811887768</v>
          </cell>
          <cell r="H14">
            <v>0</v>
          </cell>
          <cell r="I14">
            <v>0</v>
          </cell>
          <cell r="J14">
            <v>52.039494333783374</v>
          </cell>
          <cell r="K14">
            <v>110.01741077492177</v>
          </cell>
          <cell r="L14">
            <v>117.1271161669257</v>
          </cell>
          <cell r="M14">
            <v>129.69087557450879</v>
          </cell>
        </row>
        <row r="15">
          <cell r="B15">
            <v>66.745679999980808</v>
          </cell>
          <cell r="C15">
            <v>49.798809779955171</v>
          </cell>
          <cell r="D15">
            <v>68.531593866773889</v>
          </cell>
          <cell r="E15">
            <v>69.615857163570837</v>
          </cell>
          <cell r="F15">
            <v>70.699960870233951</v>
          </cell>
          <cell r="G15">
            <v>71.784589094699825</v>
          </cell>
          <cell r="H15">
            <v>72.868559920096487</v>
          </cell>
          <cell r="I15">
            <v>73.953597419826451</v>
          </cell>
          <cell r="J15">
            <v>73.953615266848786</v>
          </cell>
          <cell r="K15">
            <v>73.953791334804748</v>
          </cell>
          <cell r="L15">
            <v>73.953756757337388</v>
          </cell>
          <cell r="M15">
            <v>73.952734323564002</v>
          </cell>
        </row>
        <row r="16">
          <cell r="B16">
            <v>66.632400000015295</v>
          </cell>
          <cell r="C16">
            <v>55.764011057359234</v>
          </cell>
          <cell r="D16">
            <v>65.553797386868823</v>
          </cell>
          <cell r="E16">
            <v>64.471643720365421</v>
          </cell>
          <cell r="F16">
            <v>63.38769671107741</v>
          </cell>
          <cell r="G16">
            <v>62.303070720907442</v>
          </cell>
          <cell r="H16">
            <v>61.21910062504363</v>
          </cell>
          <cell r="I16">
            <v>60.134063816027634</v>
          </cell>
          <cell r="J16">
            <v>60.134047861769773</v>
          </cell>
          <cell r="K16">
            <v>60.133874116491441</v>
          </cell>
          <cell r="L16">
            <v>60.133913392663843</v>
          </cell>
          <cell r="M16">
            <v>60.13496256772455</v>
          </cell>
        </row>
        <row r="18">
          <cell r="B18">
            <v>0.12509169295143194</v>
          </cell>
          <cell r="C18">
            <v>3.6598290382052905E-4</v>
          </cell>
          <cell r="D18">
            <v>1.9521620489223606E-2</v>
          </cell>
          <cell r="E18">
            <v>8.7611578781044003E-3</v>
          </cell>
          <cell r="F18">
            <v>1.0425859557204088E-2</v>
          </cell>
          <cell r="G18">
            <v>1.3812635632175723E-2</v>
          </cell>
          <cell r="H18">
            <v>4.1655550924316678E-2</v>
          </cell>
          <cell r="I18">
            <v>7.644461910984858E-2</v>
          </cell>
          <cell r="J18">
            <v>3.4746049258186563E-2</v>
          </cell>
          <cell r="K18">
            <v>7.0636504565925518E-2</v>
          </cell>
          <cell r="L18">
            <v>6.1025604690304165E-2</v>
          </cell>
          <cell r="M18">
            <v>0.10033609454782552</v>
          </cell>
        </row>
        <row r="19">
          <cell r="B19">
            <v>18.203590775544452</v>
          </cell>
          <cell r="C19">
            <v>20.429781579575685</v>
          </cell>
          <cell r="D19">
            <v>22.885281594707656</v>
          </cell>
          <cell r="E19">
            <v>20.696616783821941</v>
          </cell>
          <cell r="F19">
            <v>20.958804411091702</v>
          </cell>
          <cell r="G19">
            <v>21.451624542090656</v>
          </cell>
          <cell r="H19">
            <v>21.95636562868798</v>
          </cell>
          <cell r="I19">
            <v>22.473453495628377</v>
          </cell>
          <cell r="J19">
            <v>22.473453316954362</v>
          </cell>
          <cell r="K19">
            <v>22.473484658679617</v>
          </cell>
          <cell r="L19">
            <v>22.473479565612646</v>
          </cell>
          <cell r="M19">
            <v>22.473645130197298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7.0577181106675602E-2</v>
          </cell>
          <cell r="H21">
            <v>3.1465062329884574</v>
          </cell>
          <cell r="I21">
            <v>5.081349812768079</v>
          </cell>
          <cell r="J21">
            <v>16.023027110247241</v>
          </cell>
          <cell r="K21">
            <v>18.942618410994744</v>
          </cell>
          <cell r="L21">
            <v>19.83727466659197</v>
          </cell>
          <cell r="M21">
            <v>18.458644465907835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3.0661325223039878E-2</v>
          </cell>
          <cell r="G22">
            <v>0.16047977050299631</v>
          </cell>
          <cell r="H22">
            <v>1.0064624042091541</v>
          </cell>
          <cell r="I22">
            <v>0.77235918412576232</v>
          </cell>
          <cell r="J22">
            <v>0.73329962081421096</v>
          </cell>
          <cell r="K22">
            <v>0.17007520213541696</v>
          </cell>
          <cell r="L22">
            <v>0.11458703553536952</v>
          </cell>
          <cell r="M22">
            <v>0.21725773105214755</v>
          </cell>
          <cell r="P22">
            <v>2.5709587619023249</v>
          </cell>
          <cell r="Q22">
            <v>1.1636793016430109</v>
          </cell>
          <cell r="R22">
            <v>1.0899254973651078</v>
          </cell>
          <cell r="S22">
            <v>3.6903607452443667</v>
          </cell>
          <cell r="T22">
            <v>4.8258950260875695</v>
          </cell>
          <cell r="U22">
            <v>5.6136708965999338</v>
          </cell>
          <cell r="V22">
            <v>6.9369287004859439</v>
          </cell>
          <cell r="W22">
            <v>7.2716044170415888</v>
          </cell>
          <cell r="X22">
            <v>7.9772143825371042</v>
          </cell>
          <cell r="Y22">
            <v>8.4641953429910437</v>
          </cell>
          <cell r="Z22">
            <v>8.2569343106403466</v>
          </cell>
          <cell r="AA22">
            <v>7.9270477146147824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5.3721333855829493E-4</v>
          </cell>
          <cell r="H23">
            <v>6.7881127667060481E-4</v>
          </cell>
          <cell r="I23">
            <v>1.5737718222334743E-3</v>
          </cell>
          <cell r="J23">
            <v>1.0075708727804299E-3</v>
          </cell>
          <cell r="K23">
            <v>1.7873407010866407E-3</v>
          </cell>
          <cell r="L23">
            <v>1.4087651326209368E-3</v>
          </cell>
          <cell r="M23">
            <v>2.6061987706413148E-3</v>
          </cell>
          <cell r="P23">
            <v>6.9444376224051196E-2</v>
          </cell>
          <cell r="Q23">
            <v>5.3713487953329586E-2</v>
          </cell>
          <cell r="R23">
            <v>0.11389595814786678</v>
          </cell>
          <cell r="S23">
            <v>0.1724417560419631</v>
          </cell>
          <cell r="T23">
            <v>0.16786966974018827</v>
          </cell>
          <cell r="U23">
            <v>0.13261279583059654</v>
          </cell>
          <cell r="V23">
            <v>0.13017818901269898</v>
          </cell>
          <cell r="W23">
            <v>0.12568508084322061</v>
          </cell>
          <cell r="X23">
            <v>0.12433835542407282</v>
          </cell>
          <cell r="Y23">
            <v>0.12706813765128885</v>
          </cell>
          <cell r="Z23">
            <v>0.12987067547280245</v>
          </cell>
          <cell r="AA23">
            <v>0.15112610331905854</v>
          </cell>
        </row>
        <row r="24">
          <cell r="B24">
            <v>3.6867497329388601</v>
          </cell>
          <cell r="C24">
            <v>1.1543313861178319E-3</v>
          </cell>
          <cell r="D24">
            <v>5.6485781447777272E-2</v>
          </cell>
          <cell r="E24">
            <v>2.2060359416333708</v>
          </cell>
          <cell r="F24">
            <v>1.5427848544293763</v>
          </cell>
          <cell r="G24">
            <v>3.5787884110476806</v>
          </cell>
          <cell r="H24">
            <v>4.1915152587095994</v>
          </cell>
          <cell r="I24">
            <v>5.6358670565335371</v>
          </cell>
          <cell r="J24">
            <v>0.48105920687626752</v>
          </cell>
          <cell r="K24">
            <v>0.10314544844808386</v>
          </cell>
          <cell r="L24">
            <v>4.5630252707027447E-2</v>
          </cell>
          <cell r="M24">
            <v>4.3688874609195363E-2</v>
          </cell>
        </row>
        <row r="25">
          <cell r="B25">
            <v>1.6989454207008869</v>
          </cell>
          <cell r="C25">
            <v>0.26017846990846061</v>
          </cell>
          <cell r="D25">
            <v>2.0926450590373298</v>
          </cell>
          <cell r="E25">
            <v>3.9502905144137612</v>
          </cell>
          <cell r="F25">
            <v>4.5598674744509289</v>
          </cell>
          <cell r="G25">
            <v>5.0580504499744139</v>
          </cell>
          <cell r="H25">
            <v>5.2010855669484748</v>
          </cell>
          <cell r="I25">
            <v>4.0820900019969208</v>
          </cell>
          <cell r="J25">
            <v>1.3478995621055161</v>
          </cell>
          <cell r="K25">
            <v>1.2901974468101249</v>
          </cell>
          <cell r="L25">
            <v>1.1636754959338382</v>
          </cell>
          <cell r="M25">
            <v>0.81122522005370301</v>
          </cell>
        </row>
        <row r="26">
          <cell r="B26">
            <v>40.128863415444819</v>
          </cell>
          <cell r="C26">
            <v>37.664656131465307</v>
          </cell>
          <cell r="D26">
            <v>35.568926983771028</v>
          </cell>
          <cell r="E26">
            <v>37.431429567948506</v>
          </cell>
          <cell r="F26">
            <v>37.190171229223935</v>
          </cell>
          <cell r="G26">
            <v>36.972211241060215</v>
          </cell>
          <cell r="H26">
            <v>36.743778052432987</v>
          </cell>
          <cell r="I26">
            <v>36.503127488053522</v>
          </cell>
          <cell r="J26">
            <v>36.502919403563283</v>
          </cell>
          <cell r="K26">
            <v>36.502708176521928</v>
          </cell>
          <cell r="L26">
            <v>36.502626664336304</v>
          </cell>
          <cell r="M26">
            <v>36.50093791565051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2.4540513234191406E-2</v>
          </cell>
          <cell r="C28">
            <v>5.6167587605913786E-4</v>
          </cell>
          <cell r="D28">
            <v>1.7183348832608605E-2</v>
          </cell>
          <cell r="E28">
            <v>1.057314207146277E-2</v>
          </cell>
          <cell r="F28">
            <v>1.4608569770575043E-2</v>
          </cell>
          <cell r="G28">
            <v>1.5677535791980231E-2</v>
          </cell>
          <cell r="H28">
            <v>1.6622267139969643E-2</v>
          </cell>
          <cell r="I28">
            <v>2.7884415258763326E-2</v>
          </cell>
          <cell r="J28">
            <v>1.9104099349741121E-2</v>
          </cell>
          <cell r="K28">
            <v>2.7524165676362868E-2</v>
          </cell>
          <cell r="L28">
            <v>2.2110991610737363E-2</v>
          </cell>
          <cell r="M28">
            <v>2.8978244773245426E-2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1.1567688001549756</v>
          </cell>
          <cell r="H29">
            <v>3.0597033784337211</v>
          </cell>
          <cell r="I29">
            <v>3.062423753700974</v>
          </cell>
          <cell r="J29">
            <v>2.260375860736425</v>
          </cell>
          <cell r="K29">
            <v>2.0381709749424362</v>
          </cell>
          <cell r="L29">
            <v>0.14225907000018406</v>
          </cell>
          <cell r="M29">
            <v>8.5412631014112006E-2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6.2791485039491611E-3</v>
          </cell>
          <cell r="H30">
            <v>6.4448577772605788E-3</v>
          </cell>
          <cell r="I30">
            <v>1.4717920435676053E-2</v>
          </cell>
          <cell r="J30">
            <v>1.4740483489082105E-2</v>
          </cell>
          <cell r="K30">
            <v>9.0940430661251404E-2</v>
          </cell>
          <cell r="L30">
            <v>0.31767298655289566</v>
          </cell>
          <cell r="M30">
            <v>0.32075047903381793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6.4866518197167859E-4</v>
          </cell>
          <cell r="H31">
            <v>7.5155522919654802E-4</v>
          </cell>
          <cell r="I31">
            <v>1.63717756219459E-3</v>
          </cell>
          <cell r="J31">
            <v>1.0107781539351224E-3</v>
          </cell>
          <cell r="K31">
            <v>1.8914071442774987E-3</v>
          </cell>
          <cell r="L31">
            <v>1.5978748864985774E-3</v>
          </cell>
          <cell r="M31">
            <v>3.7291633370461971E-3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5.9708573183705212E-2</v>
          </cell>
          <cell r="I32">
            <v>9.6277411576747629E-2</v>
          </cell>
          <cell r="J32">
            <v>9.693629981307901E-2</v>
          </cell>
          <cell r="K32">
            <v>0.10121736531473233</v>
          </cell>
          <cell r="L32">
            <v>0.11467240087370674</v>
          </cell>
          <cell r="M32">
            <v>0.20431067129970129</v>
          </cell>
        </row>
        <row r="33">
          <cell r="B33">
            <v>0.52400000000000047</v>
          </cell>
          <cell r="C33">
            <v>0.54529290568262312</v>
          </cell>
          <cell r="D33">
            <v>0.50316550401617222</v>
          </cell>
          <cell r="E33">
            <v>0.56612711961764151</v>
          </cell>
          <cell r="F33">
            <v>0.57168922415043477</v>
          </cell>
          <cell r="G33">
            <v>0.57179053529706991</v>
          </cell>
          <cell r="H33">
            <v>0.58288632232401183</v>
          </cell>
          <cell r="I33">
            <v>0.58297393145618204</v>
          </cell>
          <cell r="J33">
            <v>0.58387650522025947</v>
          </cell>
          <cell r="K33">
            <v>0.58389834390260498</v>
          </cell>
          <cell r="L33">
            <v>0.58420734473707747</v>
          </cell>
          <cell r="M33">
            <v>0.58571798626432869</v>
          </cell>
        </row>
        <row r="34">
          <cell r="B34">
            <v>0</v>
          </cell>
          <cell r="C34">
            <v>0</v>
          </cell>
          <cell r="D34">
            <v>0.15619427369467864</v>
          </cell>
          <cell r="E34">
            <v>0.30152448383620034</v>
          </cell>
          <cell r="F34">
            <v>1.0518204197037375</v>
          </cell>
          <cell r="G34">
            <v>1.0560590091893789</v>
          </cell>
          <cell r="H34">
            <v>0.92265689987156951</v>
          </cell>
          <cell r="I34">
            <v>0.81701490172761349</v>
          </cell>
          <cell r="J34">
            <v>0.29624454289650837</v>
          </cell>
          <cell r="K34">
            <v>6.8140486399229622E-2</v>
          </cell>
          <cell r="L34">
            <v>4.4156369072702047E-2</v>
          </cell>
          <cell r="M34">
            <v>0.10756456561820052</v>
          </cell>
        </row>
        <row r="35">
          <cell r="B35">
            <v>3.517953999707534</v>
          </cell>
          <cell r="C35">
            <v>4.848622410491763</v>
          </cell>
          <cell r="D35">
            <v>11.92706405279776</v>
          </cell>
          <cell r="E35">
            <v>14.116599624123708</v>
          </cell>
          <cell r="F35">
            <v>14.836709647237109</v>
          </cell>
          <cell r="G35">
            <v>15.593532786674837</v>
          </cell>
          <cell r="H35">
            <v>16.388961476732405</v>
          </cell>
          <cell r="I35">
            <v>17.22496585439816</v>
          </cell>
          <cell r="J35">
            <v>18.103615245832827</v>
          </cell>
          <cell r="K35">
            <v>19.027086916036666</v>
          </cell>
          <cell r="L35">
            <v>19.99766886242616</v>
          </cell>
          <cell r="M35">
            <v>21.017790673423374</v>
          </cell>
        </row>
        <row r="36">
          <cell r="B36">
            <v>2.1349390887346629</v>
          </cell>
          <cell r="C36">
            <v>3.3907060932170916</v>
          </cell>
          <cell r="D36">
            <v>6.9698948669132497</v>
          </cell>
          <cell r="E36">
            <v>18.916982571572568</v>
          </cell>
          <cell r="F36">
            <v>19.881943014353876</v>
          </cell>
          <cell r="G36">
            <v>20.896123099507534</v>
          </cell>
          <cell r="H36">
            <v>21.962036099074723</v>
          </cell>
          <cell r="I36">
            <v>23.08232312081623</v>
          </cell>
          <cell r="J36">
            <v>24.259756005780943</v>
          </cell>
          <cell r="K36">
            <v>25.497252232724041</v>
          </cell>
          <cell r="L36">
            <v>26.797875457784954</v>
          </cell>
          <cell r="M36">
            <v>28.164896846708018</v>
          </cell>
        </row>
        <row r="37">
          <cell r="B37">
            <v>0.86248322578584768</v>
          </cell>
          <cell r="C37">
            <v>1.2876287849158066</v>
          </cell>
          <cell r="D37">
            <v>5.8107735890259349</v>
          </cell>
          <cell r="E37">
            <v>12.461612882474522</v>
          </cell>
          <cell r="F37">
            <v>13.097291462929057</v>
          </cell>
          <cell r="G37">
            <v>13.765386481248969</v>
          </cell>
          <cell r="H37">
            <v>14.467560465666413</v>
          </cell>
          <cell r="I37">
            <v>15.20555383630653</v>
          </cell>
          <cell r="J37">
            <v>15.981192315106096</v>
          </cell>
          <cell r="K37">
            <v>16.796398389184276</v>
          </cell>
          <cell r="L37">
            <v>17.653190248704753</v>
          </cell>
          <cell r="M37">
            <v>18.553710530719179</v>
          </cell>
        </row>
        <row r="38">
          <cell r="B38">
            <v>2.8396236857719668</v>
          </cell>
          <cell r="C38">
            <v>3.2944551717191319</v>
          </cell>
          <cell r="D38">
            <v>3.936082241519649</v>
          </cell>
          <cell r="E38">
            <v>4.4091182841702299</v>
          </cell>
          <cell r="F38">
            <v>4.6340596632932662</v>
          </cell>
          <cell r="G38">
            <v>4.8704438198961197</v>
          </cell>
          <cell r="H38">
            <v>5.1188858085131592</v>
          </cell>
          <cell r="I38">
            <v>5.3800016611761068</v>
          </cell>
          <cell r="J38">
            <v>5.6544373120466735</v>
          </cell>
          <cell r="K38">
            <v>5.9428740973436582</v>
          </cell>
          <cell r="L38">
            <v>6.2460262368681594</v>
          </cell>
          <cell r="M38">
            <v>6.5646661813973433</v>
          </cell>
        </row>
        <row r="39">
          <cell r="B39">
            <v>1.9248650443535389</v>
          </cell>
          <cell r="C39">
            <v>0.25714163672648799</v>
          </cell>
          <cell r="D39">
            <v>0.16548562778457102</v>
          </cell>
          <cell r="E39">
            <v>2.2197434247423571</v>
          </cell>
          <cell r="F39">
            <v>1.8082283786109559</v>
          </cell>
          <cell r="G39">
            <v>0.46102985329116269</v>
          </cell>
          <cell r="H39">
            <v>0.34860541862291439</v>
          </cell>
          <cell r="I39">
            <v>0.18548766013357731</v>
          </cell>
          <cell r="J39">
            <v>0.12246628479534342</v>
          </cell>
          <cell r="K39">
            <v>0.14779127749940554</v>
          </cell>
          <cell r="L39">
            <v>0.19248616859400874</v>
          </cell>
          <cell r="M39">
            <v>0.4873258470525812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4.4018116614636998E-4</v>
          </cell>
          <cell r="H40">
            <v>5.3231167114991998E-4</v>
          </cell>
          <cell r="I40">
            <v>1.1680982040555056E-3</v>
          </cell>
          <cell r="J40">
            <v>7.0466216406235972E-4</v>
          </cell>
          <cell r="K40">
            <v>1.2518136384597886E-3</v>
          </cell>
          <cell r="L40">
            <v>1.1943103974584354E-3</v>
          </cell>
          <cell r="M40">
            <v>2.4660070765553416E-3</v>
          </cell>
        </row>
        <row r="41">
          <cell r="B41">
            <v>0.29780210030623205</v>
          </cell>
          <cell r="C41">
            <v>0.6950512030101319</v>
          </cell>
          <cell r="D41">
            <v>1.303375473797258E-2</v>
          </cell>
          <cell r="E41">
            <v>0.63882809776858118</v>
          </cell>
          <cell r="F41">
            <v>0.63451911448665577</v>
          </cell>
          <cell r="G41">
            <v>7.1411285552879511E-2</v>
          </cell>
          <cell r="H41">
            <v>7.8089207048069501E-2</v>
          </cell>
          <cell r="I41">
            <v>9.3350753161355118E-2</v>
          </cell>
          <cell r="J41">
            <v>0.11668074332174057</v>
          </cell>
          <cell r="K41">
            <v>0.1094003044188951</v>
          </cell>
          <cell r="L41">
            <v>0.10872102254806998</v>
          </cell>
          <cell r="M41">
            <v>0.10822807044051964</v>
          </cell>
        </row>
        <row r="42">
          <cell r="B42">
            <v>0.87461112251115314</v>
          </cell>
          <cell r="C42">
            <v>2.3098760404223047</v>
          </cell>
          <cell r="D42">
            <v>4.5387297404730029</v>
          </cell>
          <cell r="E42">
            <v>5.6377322634280818</v>
          </cell>
          <cell r="F42">
            <v>7.3158537424111794</v>
          </cell>
          <cell r="G42">
            <v>8.4372394728541451</v>
          </cell>
          <cell r="H42">
            <v>10.009748217836155</v>
          </cell>
          <cell r="I42">
            <v>12.519792393249395</v>
          </cell>
          <cell r="J42">
            <v>14.80029381493426</v>
          </cell>
          <cell r="K42">
            <v>14.833825220872468</v>
          </cell>
          <cell r="L42">
            <v>14.948335346977705</v>
          </cell>
          <cell r="M42">
            <v>15.155882251868274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6.5503113049648269E-4</v>
          </cell>
          <cell r="H43">
            <v>7.4713175958926524E-4</v>
          </cell>
          <cell r="I43">
            <v>1.627159084023168E-3</v>
          </cell>
          <cell r="J43">
            <v>1.0044392543057926E-3</v>
          </cell>
          <cell r="K43">
            <v>1.8710852185968975E-3</v>
          </cell>
          <cell r="L43">
            <v>1.5778490854239232E-3</v>
          </cell>
          <cell r="M43">
            <v>3.6889047073187741E-3</v>
          </cell>
        </row>
        <row r="44">
          <cell r="B44">
            <v>3.7119796189487904</v>
          </cell>
          <cell r="C44">
            <v>3.7138659774612091</v>
          </cell>
          <cell r="D44">
            <v>5.4331552169029607</v>
          </cell>
          <cell r="E44">
            <v>5.3724822207650638</v>
          </cell>
          <cell r="F44">
            <v>5.3118174226460759</v>
          </cell>
          <cell r="G44">
            <v>5.2849989126732968</v>
          </cell>
          <cell r="H44">
            <v>5.2581898415055468</v>
          </cell>
          <cell r="I44">
            <v>5.2313966491962747</v>
          </cell>
          <cell r="J44">
            <v>5.2313801462096707</v>
          </cell>
          <cell r="K44">
            <v>5.2314059010335923</v>
          </cell>
          <cell r="L44">
            <v>5.2313956527730179</v>
          </cell>
          <cell r="M44">
            <v>5.2314621166603636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4.9123752032541384E-3</v>
          </cell>
          <cell r="F46">
            <v>1.5850970574840532E-2</v>
          </cell>
          <cell r="G46">
            <v>2.4504867348292686E-2</v>
          </cell>
          <cell r="H46">
            <v>2.3590304718645573E-2</v>
          </cell>
          <cell r="I46">
            <v>6.6446253474443162E-2</v>
          </cell>
          <cell r="J46">
            <v>5.8265693454543403E-2</v>
          </cell>
          <cell r="K46">
            <v>0.1518078969262108</v>
          </cell>
          <cell r="L46">
            <v>0.13678793980275122</v>
          </cell>
          <cell r="M46">
            <v>0.19537805472861533</v>
          </cell>
        </row>
        <row r="47">
          <cell r="B47">
            <v>0</v>
          </cell>
        </row>
        <row r="48">
          <cell r="B48">
            <v>7.6771352643272034E-2</v>
          </cell>
          <cell r="C48">
            <v>1.0871364814496427E-2</v>
          </cell>
          <cell r="D48">
            <v>4.607062089705416E-2</v>
          </cell>
          <cell r="E48">
            <v>4.1563767247553576E-2</v>
          </cell>
          <cell r="F48">
            <v>8.2978606828868304E-2</v>
          </cell>
          <cell r="G48">
            <v>8.9084090647411962E-2</v>
          </cell>
          <cell r="H48">
            <v>0.10255485524193322</v>
          </cell>
          <cell r="I48">
            <v>0.1357251610619461</v>
          </cell>
          <cell r="J48">
            <v>0.11015441496425166</v>
          </cell>
          <cell r="K48">
            <v>0.1148030434330374</v>
          </cell>
          <cell r="L48">
            <v>0.41903906920222811</v>
          </cell>
          <cell r="M48">
            <v>0.48160666362048571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9.6229281213377376E-4</v>
          </cell>
          <cell r="F49">
            <v>3.4180491757168033E-3</v>
          </cell>
          <cell r="G49">
            <v>3.383776677479518E-3</v>
          </cell>
          <cell r="H49">
            <v>3.551272900213627E-3</v>
          </cell>
          <cell r="I49">
            <v>8.362386509461181E-3</v>
          </cell>
          <cell r="J49">
            <v>6.7583576661131538E-3</v>
          </cell>
          <cell r="K49">
            <v>1.057919474571789E-2</v>
          </cell>
          <cell r="L49">
            <v>1.0155039937730382E-2</v>
          </cell>
          <cell r="M49">
            <v>1.8930762860239557E-2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1.0656068957934549E-2</v>
          </cell>
          <cell r="F50">
            <v>1.9210458284330587E-2</v>
          </cell>
          <cell r="G50">
            <v>1.9975924183189359E-2</v>
          </cell>
          <cell r="H50">
            <v>1.8433037203554346E-2</v>
          </cell>
          <cell r="I50">
            <v>4.2464579985257697E-2</v>
          </cell>
          <cell r="J50">
            <v>3.7266397256010719E-2</v>
          </cell>
          <cell r="K50">
            <v>5.1824203564145993E-2</v>
          </cell>
          <cell r="L50">
            <v>3.5526086136103141E-2</v>
          </cell>
          <cell r="M50">
            <v>6.9980578175431324E-2</v>
          </cell>
        </row>
        <row r="51">
          <cell r="B51">
            <v>0.11795422862973279</v>
          </cell>
          <cell r="C51">
            <v>5.8854621730079069E-2</v>
          </cell>
          <cell r="D51">
            <v>0.28490573587295498</v>
          </cell>
          <cell r="E51">
            <v>2.1010469528800959</v>
          </cell>
          <cell r="F51">
            <v>2.1504907003822087</v>
          </cell>
          <cell r="G51">
            <v>2.4441577161378438</v>
          </cell>
          <cell r="H51">
            <v>2.2292074405939526</v>
          </cell>
          <cell r="I51">
            <v>2.3517301040863816</v>
          </cell>
          <cell r="J51">
            <v>2.3329037288601411</v>
          </cell>
          <cell r="K51">
            <v>2.2663356494037776</v>
          </cell>
          <cell r="L51">
            <v>1.9758142140490116</v>
          </cell>
          <cell r="M51">
            <v>1.7051120674106761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4.2110446518896453E-3</v>
          </cell>
          <cell r="F52">
            <v>1.6424703801587667E-2</v>
          </cell>
          <cell r="G52">
            <v>1.641155330519109E-2</v>
          </cell>
          <cell r="H52">
            <v>1.870600739794968E-2</v>
          </cell>
          <cell r="I52">
            <v>4.9329639990985157E-2</v>
          </cell>
          <cell r="J52">
            <v>4.2333540195868165E-2</v>
          </cell>
          <cell r="K52">
            <v>7.5868397907904422E-2</v>
          </cell>
          <cell r="L52">
            <v>7.2725842125269918E-2</v>
          </cell>
          <cell r="M52">
            <v>0.12907033033877888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2.3492232196430596E-2</v>
          </cell>
          <cell r="F53">
            <v>2.9867149779802409E-2</v>
          </cell>
          <cell r="G53">
            <v>2.6880946128434335E-2</v>
          </cell>
          <cell r="H53">
            <v>2.6121945177919312E-2</v>
          </cell>
          <cell r="I53">
            <v>6.6738501509595288E-2</v>
          </cell>
          <cell r="J53">
            <v>6.3295909649125806E-2</v>
          </cell>
          <cell r="K53">
            <v>6.4915942377997693E-2</v>
          </cell>
          <cell r="L53">
            <v>6.5306274468554665E-2</v>
          </cell>
          <cell r="M53">
            <v>0.12142537093210473</v>
          </cell>
        </row>
        <row r="54">
          <cell r="B54">
            <v>2.6453963005114298</v>
          </cell>
          <cell r="C54">
            <v>3.0463956379382906</v>
          </cell>
          <cell r="D54">
            <v>3.0436264001051629</v>
          </cell>
          <cell r="E54">
            <v>3.0353235655922353</v>
          </cell>
          <cell r="F54">
            <v>2.9927045000424259</v>
          </cell>
          <cell r="G54">
            <v>2.9540206098855579</v>
          </cell>
          <cell r="H54">
            <v>2.92257492475352</v>
          </cell>
          <cell r="I54">
            <v>2.8803085670820443</v>
          </cell>
          <cell r="J54">
            <v>2.8765652306310026</v>
          </cell>
          <cell r="K54">
            <v>2.8830085331984692</v>
          </cell>
          <cell r="L54">
            <v>2.8884703126695621</v>
          </cell>
          <cell r="M54">
            <v>2.9027587926602405</v>
          </cell>
        </row>
        <row r="55">
          <cell r="B55">
            <v>1.6710364773637258</v>
          </cell>
          <cell r="C55">
            <v>1.7386327378990178</v>
          </cell>
          <cell r="D55">
            <v>1.4665530390872576</v>
          </cell>
          <cell r="E55">
            <v>6.3026311341934846</v>
          </cell>
          <cell r="F55">
            <v>11.013395687932181</v>
          </cell>
          <cell r="G55">
            <v>11.37412691917412</v>
          </cell>
          <cell r="H55">
            <v>11.232326373849489</v>
          </cell>
          <cell r="I55">
            <v>8.0017684696879527</v>
          </cell>
          <cell r="J55">
            <v>7.0219647442373256</v>
          </cell>
          <cell r="K55">
            <v>7.0553401903845172</v>
          </cell>
          <cell r="L55">
            <v>7.3985539533591709</v>
          </cell>
          <cell r="M55">
            <v>7.4034160756502665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1.8347044418867132E-2</v>
          </cell>
          <cell r="F56">
            <v>1.4355516349543566E-2</v>
          </cell>
          <cell r="G56">
            <v>1.2077612962999307E-2</v>
          </cell>
          <cell r="H56">
            <v>1.5238869063293586E-2</v>
          </cell>
          <cell r="I56">
            <v>2.538258408753586E-2</v>
          </cell>
          <cell r="J56">
            <v>2.3803862263211337E-2</v>
          </cell>
          <cell r="K56">
            <v>3.6225590269016006E-2</v>
          </cell>
          <cell r="L56">
            <v>3.3757953996997984E-2</v>
          </cell>
          <cell r="M56">
            <v>7.4234162980972462E-2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3.5350123220406872E-3</v>
          </cell>
          <cell r="F57">
            <v>8.5657918706213958E-3</v>
          </cell>
          <cell r="G57">
            <v>9.2851134775415751E-3</v>
          </cell>
          <cell r="H57">
            <v>1.0389974618498577E-2</v>
          </cell>
          <cell r="I57">
            <v>2.5578427504709039E-2</v>
          </cell>
          <cell r="J57">
            <v>2.4207274175566056E-2</v>
          </cell>
          <cell r="K57">
            <v>5.8076743483525969E-2</v>
          </cell>
          <cell r="L57">
            <v>4.2130908436887167E-2</v>
          </cell>
          <cell r="M57">
            <v>8.2381135327474861E-2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3.9397293814192125E-3</v>
          </cell>
          <cell r="F58">
            <v>1.1895465757291061E-2</v>
          </cell>
          <cell r="G58">
            <v>1.1405407260313759E-2</v>
          </cell>
          <cell r="H58">
            <v>8.6779058818572154E-3</v>
          </cell>
          <cell r="I58">
            <v>2.0044917993484949E-2</v>
          </cell>
          <cell r="J58">
            <v>1.9932147606264876E-2</v>
          </cell>
          <cell r="K58">
            <v>3.6153838303094973E-2</v>
          </cell>
          <cell r="L58">
            <v>2.7323552113271837E-2</v>
          </cell>
          <cell r="M58">
            <v>6.1131415379290718E-2</v>
          </cell>
        </row>
        <row r="63">
          <cell r="B63">
            <v>0.1351020650919772</v>
          </cell>
          <cell r="C63">
            <v>1.3736089633059789E-2</v>
          </cell>
          <cell r="D63">
            <v>0.13355847370428886</v>
          </cell>
          <cell r="E63">
            <v>6.3620314656000432E-2</v>
          </cell>
          <cell r="F63">
            <v>5.5711493955530683E-2</v>
          </cell>
          <cell r="G63">
            <v>4.4239136041413857E-2</v>
          </cell>
          <cell r="H63">
            <v>6.1445673080613543E-3</v>
          </cell>
          <cell r="I63">
            <v>2.4760866377068785E-2</v>
          </cell>
          <cell r="J63">
            <v>0.13334173574011821</v>
          </cell>
          <cell r="K63">
            <v>0.13337222844141644</v>
          </cell>
          <cell r="L63">
            <v>0.13336215690473988</v>
          </cell>
          <cell r="M63">
            <v>0.13337105576761715</v>
          </cell>
        </row>
        <row r="64">
          <cell r="B64">
            <v>5.8974583727414128E-3</v>
          </cell>
          <cell r="C64">
            <v>4.7803185796577363E-3</v>
          </cell>
          <cell r="D64">
            <v>5.9174443966793716E-3</v>
          </cell>
          <cell r="E64">
            <v>5.3907584860974711E-3</v>
          </cell>
          <cell r="F64">
            <v>1.25549170544878E-2</v>
          </cell>
          <cell r="G64">
            <v>0.16097770506171188</v>
          </cell>
          <cell r="H64">
            <v>0.16264055985217846</v>
          </cell>
          <cell r="I64">
            <v>0.26612899254041994</v>
          </cell>
          <cell r="J64">
            <v>0.3174930809980035</v>
          </cell>
          <cell r="K64">
            <v>0.39185043420986276</v>
          </cell>
          <cell r="L64">
            <v>0.39389418733982295</v>
          </cell>
          <cell r="M64">
            <v>0.4114763762279619</v>
          </cell>
        </row>
        <row r="65">
          <cell r="B65">
            <v>5.2841222936811224E-3</v>
          </cell>
          <cell r="C65">
            <v>4.2980431698511172E-3</v>
          </cell>
          <cell r="D65">
            <v>5.2963650098710336E-3</v>
          </cell>
          <cell r="E65">
            <v>5.013217533182155E-3</v>
          </cell>
          <cell r="F65">
            <v>1.2045332063530454E-2</v>
          </cell>
          <cell r="G65">
            <v>6.5176253623577665E-2</v>
          </cell>
          <cell r="H65">
            <v>0.42624128687908225</v>
          </cell>
          <cell r="I65">
            <v>1.0380578158523432</v>
          </cell>
          <cell r="J65">
            <v>1.4391773555452851</v>
          </cell>
          <cell r="K65">
            <v>1.9181660832484646</v>
          </cell>
          <cell r="L65">
            <v>2.0570172644579783</v>
          </cell>
          <cell r="M65">
            <v>2.5093795293938737</v>
          </cell>
        </row>
        <row r="66">
          <cell r="B66">
            <v>1.7349704864937081E-3</v>
          </cell>
          <cell r="C66">
            <v>1.7248939698255457E-3</v>
          </cell>
          <cell r="D66">
            <v>1.7344138476835496E-3</v>
          </cell>
          <cell r="E66">
            <v>4.2688277518671644E-2</v>
          </cell>
          <cell r="F66">
            <v>6.9328665731182543E-2</v>
          </cell>
          <cell r="G66">
            <v>7.0637222002078212E-2</v>
          </cell>
          <cell r="H66">
            <v>7.3516979477788194E-2</v>
          </cell>
          <cell r="I66">
            <v>9.1001367311965856E-2</v>
          </cell>
          <cell r="J66">
            <v>8.7390578265877594E-2</v>
          </cell>
          <cell r="K66">
            <v>0.10191659734249718</v>
          </cell>
          <cell r="L66">
            <v>0.11146537448791825</v>
          </cell>
          <cell r="M66">
            <v>0.13765191815777297</v>
          </cell>
        </row>
        <row r="67">
          <cell r="B67">
            <v>3.4745331573848045E-3</v>
          </cell>
          <cell r="C67">
            <v>3.4520642467937026E-3</v>
          </cell>
          <cell r="D67">
            <v>3.4705439777225925E-3</v>
          </cell>
          <cell r="E67">
            <v>7.1209743203063336E-2</v>
          </cell>
          <cell r="F67">
            <v>0.11527111209603075</v>
          </cell>
          <cell r="G67">
            <v>0.12018997410782548</v>
          </cell>
          <cell r="H67">
            <v>0.12695639113519835</v>
          </cell>
          <cell r="I67">
            <v>0.14654153969266479</v>
          </cell>
          <cell r="J67">
            <v>0.15824369511029063</v>
          </cell>
          <cell r="K67">
            <v>0.16137839790759773</v>
          </cell>
          <cell r="L67">
            <v>0.16823479530089408</v>
          </cell>
          <cell r="M67">
            <v>0.16942311047630687</v>
          </cell>
        </row>
        <row r="68">
          <cell r="B68">
            <v>3.4744664758834189E-3</v>
          </cell>
          <cell r="C68">
            <v>3.4519936743437523E-3</v>
          </cell>
          <cell r="D68">
            <v>3.4704098520186165E-3</v>
          </cell>
          <cell r="E68">
            <v>7.139213787701662E-2</v>
          </cell>
          <cell r="F68">
            <v>0.11646075381742498</v>
          </cell>
          <cell r="G68">
            <v>0.13451665201920188</v>
          </cell>
          <cell r="H68">
            <v>0.13308251340714977</v>
          </cell>
          <cell r="I68">
            <v>0.1472632104498659</v>
          </cell>
          <cell r="J68">
            <v>0.15829893981819965</v>
          </cell>
          <cell r="K68">
            <v>0.16156736379656222</v>
          </cell>
          <cell r="L68">
            <v>0.16831889473573303</v>
          </cell>
          <cell r="M68">
            <v>0.16953262036379346</v>
          </cell>
        </row>
        <row r="69">
          <cell r="B69">
            <v>1.7414236219520552E-3</v>
          </cell>
          <cell r="C69">
            <v>1.7312413816046794E-3</v>
          </cell>
          <cell r="D69">
            <v>1.7406105835695543E-3</v>
          </cell>
          <cell r="E69">
            <v>4.8836965032760873E-2</v>
          </cell>
          <cell r="F69">
            <v>7.7733235762480618E-2</v>
          </cell>
          <cell r="G69">
            <v>8.9694894072711029E-2</v>
          </cell>
          <cell r="H69">
            <v>9.1302045815888341E-2</v>
          </cell>
          <cell r="I69">
            <v>9.7513084675715581E-2</v>
          </cell>
          <cell r="J69">
            <v>0.10206982613572553</v>
          </cell>
          <cell r="K69">
            <v>0.10732159316436966</v>
          </cell>
          <cell r="L69">
            <v>0.11079444825579357</v>
          </cell>
          <cell r="M69">
            <v>0.11255984138410464</v>
          </cell>
        </row>
        <row r="90">
          <cell r="B90">
            <v>2.0280744613258217</v>
          </cell>
          <cell r="C90">
            <v>2.3159593499906279</v>
          </cell>
          <cell r="D90">
            <v>2.3142564347570951</v>
          </cell>
          <cell r="E90">
            <v>1.0221877649389857</v>
          </cell>
          <cell r="F90">
            <v>1.3139805045946851</v>
          </cell>
          <cell r="G90">
            <v>1.3145177132732804</v>
          </cell>
          <cell r="H90">
            <v>8.3927354070955487E-2</v>
          </cell>
          <cell r="I90">
            <v>1.3138340991721731</v>
          </cell>
          <cell r="J90">
            <v>2.5224833255475631E-3</v>
          </cell>
          <cell r="K90">
            <v>5.2643704622015626E-3</v>
          </cell>
          <cell r="L90">
            <v>2.5444886337239281E-3</v>
          </cell>
          <cell r="M90">
            <v>2.9694834710805766E-3</v>
          </cell>
        </row>
        <row r="91">
          <cell r="B91">
            <v>1.1839505819419647</v>
          </cell>
          <cell r="C91">
            <v>2.0264401811416355</v>
          </cell>
          <cell r="D91">
            <v>2.0264406252503151</v>
          </cell>
          <cell r="E91">
            <v>2.0264415193204162</v>
          </cell>
          <cell r="F91">
            <v>2.0264440830126929</v>
          </cell>
          <cell r="G91">
            <v>2.0264473786216479</v>
          </cell>
          <cell r="H91">
            <v>2.0264536030538558</v>
          </cell>
          <cell r="I91">
            <v>2.0264578304184941</v>
          </cell>
          <cell r="J91">
            <v>2.0264608367325736</v>
          </cell>
          <cell r="K91">
            <v>2.0264686678180035</v>
          </cell>
          <cell r="L91">
            <v>2.0264791272065965</v>
          </cell>
          <cell r="M91">
            <v>2.0265137753125528</v>
          </cell>
        </row>
        <row r="92">
          <cell r="B92">
            <v>1.4500009096762376</v>
          </cell>
          <cell r="C92">
            <v>3.8018956365010204</v>
          </cell>
          <cell r="D92">
            <v>3.80048071020772</v>
          </cell>
          <cell r="E92">
            <v>1.1500906481761304</v>
          </cell>
          <cell r="F92">
            <v>0.69557557811941473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0.21541753027325539</v>
          </cell>
          <cell r="C93">
            <v>0.21747718992872236</v>
          </cell>
          <cell r="D93">
            <v>2.6794644245036938E-3</v>
          </cell>
          <cell r="E93">
            <v>2.8343570807245282E-3</v>
          </cell>
          <cell r="F93">
            <v>2.3384975028860311E-3</v>
          </cell>
          <cell r="G93">
            <v>2.1378291712369694E-3</v>
          </cell>
          <cell r="H93">
            <v>2.0371034025105953E-3</v>
          </cell>
          <cell r="I93">
            <v>7.2637177771475085E-4</v>
          </cell>
          <cell r="J93">
            <v>1.7850234290739098E-3</v>
          </cell>
          <cell r="K93">
            <v>8.3869789676458046E-4</v>
          </cell>
          <cell r="L93">
            <v>1.4581816738277009E-3</v>
          </cell>
          <cell r="M93">
            <v>8.2063092806036221E-4</v>
          </cell>
        </row>
        <row r="94">
          <cell r="B94">
            <v>1.8303648651315438</v>
          </cell>
          <cell r="C94">
            <v>1.6519060985372389</v>
          </cell>
          <cell r="D94">
            <v>1.4163109961423583</v>
          </cell>
          <cell r="E94">
            <v>1.0959358627212921</v>
          </cell>
          <cell r="F94">
            <v>0.84808950377785208</v>
          </cell>
          <cell r="G94">
            <v>0.65628369064282266</v>
          </cell>
          <cell r="H94">
            <v>0.50783507132849237</v>
          </cell>
          <cell r="I94">
            <v>0.39296897988347684</v>
          </cell>
          <cell r="J94">
            <v>0.3040793480805104</v>
          </cell>
          <cell r="K94">
            <v>0.23532207390376095</v>
          </cell>
          <cell r="L94">
            <v>0.18212125602002738</v>
          </cell>
          <cell r="M94">
            <v>0.14101892422361176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1.0830125970248083E-4</v>
          </cell>
          <cell r="F95">
            <v>1.684440897666996E-4</v>
          </cell>
          <cell r="G95">
            <v>1.771456512100188E-4</v>
          </cell>
          <cell r="H95">
            <v>1.8081431655535656E-4</v>
          </cell>
          <cell r="I95">
            <v>1.8841031105420425E-4</v>
          </cell>
          <cell r="J95">
            <v>1.9196674939676265E-4</v>
          </cell>
          <cell r="K95">
            <v>2.1958460409362586E-4</v>
          </cell>
          <cell r="L95">
            <v>2.3094865972014421E-4</v>
          </cell>
          <cell r="M95">
            <v>4.0822330541241247E-4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5.1409484293805029E-4</v>
          </cell>
          <cell r="H96">
            <v>5.0944528466501267E-4</v>
          </cell>
          <cell r="I96">
            <v>5.0870072422758475E-4</v>
          </cell>
          <cell r="J96">
            <v>5.1015450925369788E-4</v>
          </cell>
          <cell r="K96">
            <v>5.1421587667277891E-4</v>
          </cell>
          <cell r="L96">
            <v>5.1923856943038771E-4</v>
          </cell>
          <cell r="M96">
            <v>6.6769316317817607E-4</v>
          </cell>
        </row>
        <row r="97">
          <cell r="B97">
            <v>0</v>
          </cell>
          <cell r="C97">
            <v>1.1217548305918665</v>
          </cell>
          <cell r="D97">
            <v>1.155746347352707</v>
          </cell>
          <cell r="E97">
            <v>1.2147009529381452</v>
          </cell>
          <cell r="F97">
            <v>1.2766627339172274</v>
          </cell>
          <cell r="G97">
            <v>1.3417853637683019</v>
          </cell>
          <cell r="H97">
            <v>1.4102300385495561</v>
          </cell>
          <cell r="I97">
            <v>1.4821661200243978</v>
          </cell>
          <cell r="J97">
            <v>1.5577716332433849</v>
          </cell>
          <cell r="K97">
            <v>1.6372343502371653</v>
          </cell>
          <cell r="L97">
            <v>1.7207509822360638</v>
          </cell>
          <cell r="M97">
            <v>1.808530773383753</v>
          </cell>
        </row>
      </sheetData>
      <sheetData sheetId="60">
        <row r="14">
          <cell r="B14">
            <v>3.0935586172097853</v>
          </cell>
          <cell r="C14">
            <v>3.0935579332568159</v>
          </cell>
          <cell r="D14">
            <v>2.9139929039046271</v>
          </cell>
          <cell r="E14">
            <v>2.7577491471572193</v>
          </cell>
          <cell r="F14">
            <v>2.1741248042201269</v>
          </cell>
          <cell r="G14">
            <v>1.3532710188347103</v>
          </cell>
          <cell r="H14">
            <v>0.120558721922211</v>
          </cell>
          <cell r="I14">
            <v>0.120558721922211</v>
          </cell>
          <cell r="J14">
            <v>0.65095450495255303</v>
          </cell>
          <cell r="K14">
            <v>1.3727472759603696</v>
          </cell>
          <cell r="L14">
            <v>1.4614604209039928</v>
          </cell>
          <cell r="M14">
            <v>1.6182254381876204</v>
          </cell>
        </row>
        <row r="15">
          <cell r="B15">
            <v>7.3394300010600002</v>
          </cell>
          <cell r="C15">
            <v>7.3424936469601318</v>
          </cell>
          <cell r="D15">
            <v>7.3501689671017694</v>
          </cell>
          <cell r="E15">
            <v>7.4155788898917807</v>
          </cell>
          <cell r="F15">
            <v>7.4157137527146029</v>
          </cell>
          <cell r="G15">
            <v>7.4157167782993723</v>
          </cell>
          <cell r="H15">
            <v>7.4901977258869854</v>
          </cell>
          <cell r="I15">
            <v>7.6085496700858846</v>
          </cell>
          <cell r="J15">
            <v>7.6085501377002842</v>
          </cell>
          <cell r="K15">
            <v>7.6085544511619618</v>
          </cell>
          <cell r="L15">
            <v>7.6085563517238031</v>
          </cell>
          <cell r="M15">
            <v>7.6085635427577838</v>
          </cell>
        </row>
        <row r="16">
          <cell r="B16">
            <v>4.7247299999999992</v>
          </cell>
          <cell r="C16">
            <v>4.8077155114103958</v>
          </cell>
          <cell r="D16">
            <v>4.85967198183838</v>
          </cell>
          <cell r="E16">
            <v>4.8636513702806745</v>
          </cell>
          <cell r="F16">
            <v>4.863743421972921</v>
          </cell>
          <cell r="G16">
            <v>4.8637456069810474</v>
          </cell>
          <cell r="H16">
            <v>4.8637504597944234</v>
          </cell>
          <cell r="I16">
            <v>4.8637594607727284</v>
          </cell>
          <cell r="J16">
            <v>4.8637619035213744</v>
          </cell>
          <cell r="K16">
            <v>4.8637736000064047</v>
          </cell>
          <cell r="L16">
            <v>4.8637917365496941</v>
          </cell>
          <cell r="M16">
            <v>4.86499616861229</v>
          </cell>
        </row>
        <row r="17">
          <cell r="B17">
            <v>3.3394499999999998</v>
          </cell>
          <cell r="C17">
            <v>3.971371666922376</v>
          </cell>
          <cell r="D17">
            <v>4.3597927208013258</v>
          </cell>
          <cell r="E17">
            <v>4.3597927208013258</v>
          </cell>
          <cell r="F17">
            <v>4.3597974278731746</v>
          </cell>
          <cell r="G17">
            <v>4.3597986929673898</v>
          </cell>
          <cell r="H17">
            <v>4.3598187450967396</v>
          </cell>
          <cell r="I17">
            <v>4.3599211195085585</v>
          </cell>
          <cell r="J17">
            <v>4.3599218859196869</v>
          </cell>
          <cell r="K17">
            <v>4.3600365189420822</v>
          </cell>
          <cell r="L17">
            <v>4.3600384483274821</v>
          </cell>
          <cell r="M17">
            <v>4.3605345724795166</v>
          </cell>
        </row>
        <row r="18">
          <cell r="B18">
            <v>2.1829277697989403E-2</v>
          </cell>
          <cell r="C18">
            <v>2.1665705508471543E-2</v>
          </cell>
          <cell r="D18">
            <v>1.2118237800925788E-2</v>
          </cell>
          <cell r="E18">
            <v>3.3510680474318252E-2</v>
          </cell>
          <cell r="F18">
            <v>5.8996403922520993E-2</v>
          </cell>
          <cell r="G18">
            <v>5.9566209248132732E-2</v>
          </cell>
          <cell r="H18">
            <v>5.3889312475053609E-2</v>
          </cell>
          <cell r="I18">
            <v>5.2639070645130487E-2</v>
          </cell>
          <cell r="J18">
            <v>7.0903217195917842E-2</v>
          </cell>
          <cell r="K18">
            <v>6.186197758681964E-2</v>
          </cell>
          <cell r="L18">
            <v>6.8755466419959194E-2</v>
          </cell>
          <cell r="M18">
            <v>7.2292239698093966E-2</v>
          </cell>
        </row>
        <row r="19">
          <cell r="B19">
            <v>0.30518405546443211</v>
          </cell>
          <cell r="C19">
            <v>0.30518029727695872</v>
          </cell>
          <cell r="D19">
            <v>0.30517918790529769</v>
          </cell>
          <cell r="E19">
            <v>0.27599262045312939</v>
          </cell>
          <cell r="F19">
            <v>0.27948928160893877</v>
          </cell>
          <cell r="G19">
            <v>0.28606121548295804</v>
          </cell>
          <cell r="H19">
            <v>0.29279195578385786</v>
          </cell>
          <cell r="I19">
            <v>0.29968841572150007</v>
          </cell>
          <cell r="J19">
            <v>0.29968749687960244</v>
          </cell>
          <cell r="K19">
            <v>0.29969065414259421</v>
          </cell>
          <cell r="L19">
            <v>0.29968967181305795</v>
          </cell>
          <cell r="M19">
            <v>0.29970046060092481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4.55989787708465E-3</v>
          </cell>
          <cell r="H21">
            <v>9.3418435209271358E-2</v>
          </cell>
          <cell r="I21">
            <v>0.18127290145213096</v>
          </cell>
          <cell r="J21">
            <v>0.59166225224873892</v>
          </cell>
          <cell r="K21">
            <v>0.70135372686529485</v>
          </cell>
          <cell r="L21">
            <v>0.74143978037264613</v>
          </cell>
          <cell r="M21">
            <v>0.7293494405321187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1.6507149517653301E-2</v>
          </cell>
          <cell r="G22">
            <v>6.8549343650145658E-2</v>
          </cell>
          <cell r="H22">
            <v>6.8561524871655843E-2</v>
          </cell>
          <cell r="I22">
            <v>6.8559822471847595E-2</v>
          </cell>
          <cell r="J22">
            <v>6.851957413298887E-2</v>
          </cell>
          <cell r="K22">
            <v>2.10263396253146E-2</v>
          </cell>
          <cell r="L22">
            <v>5.5989944391665481E-3</v>
          </cell>
          <cell r="M22">
            <v>1.1541856942228389E-2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4.7967194875370101E-2</v>
          </cell>
          <cell r="C24">
            <v>8.3489229996250303E-5</v>
          </cell>
          <cell r="D24">
            <v>1.1624408092925365E-3</v>
          </cell>
          <cell r="E24">
            <v>2.3078202151224199E-2</v>
          </cell>
          <cell r="F24">
            <v>4.1121284652804263E-2</v>
          </cell>
          <cell r="G24">
            <v>9.5857650900535704E-2</v>
          </cell>
          <cell r="H24">
            <v>9.0284350849948805E-2</v>
          </cell>
          <cell r="I24">
            <v>7.5154666290211572E-2</v>
          </cell>
          <cell r="J24">
            <v>2.4478506951916199E-2</v>
          </cell>
          <cell r="K24">
            <v>2.4073439983364003E-3</v>
          </cell>
          <cell r="L24">
            <v>1.2836112436669178E-3</v>
          </cell>
          <cell r="M24">
            <v>1.9965467607603858E-3</v>
          </cell>
        </row>
        <row r="25">
          <cell r="B25">
            <v>1.5465477683596199E-2</v>
          </cell>
          <cell r="C25">
            <v>1.1882057215641138E-2</v>
          </cell>
          <cell r="D25">
            <v>2.0245704510727942E-2</v>
          </cell>
          <cell r="E25">
            <v>4.0522983702923954E-2</v>
          </cell>
          <cell r="F25">
            <v>4.9440219086193268E-2</v>
          </cell>
          <cell r="G25">
            <v>5.7780010261690655E-2</v>
          </cell>
          <cell r="H25">
            <v>5.9399299856791106E-2</v>
          </cell>
          <cell r="I25">
            <v>4.6614436171370441E-2</v>
          </cell>
          <cell r="J25">
            <v>2.1154499510244999E-2</v>
          </cell>
          <cell r="K25">
            <v>2.0217428238831988E-2</v>
          </cell>
          <cell r="L25">
            <v>1.3939627960759987E-2</v>
          </cell>
          <cell r="M25">
            <v>1.0630872949413514E-2</v>
          </cell>
        </row>
        <row r="26">
          <cell r="B26">
            <v>7.7918300682487646E-2</v>
          </cell>
          <cell r="C26">
            <v>7.1001741694799378E-2</v>
          </cell>
          <cell r="D26">
            <v>7.0490949271948697E-2</v>
          </cell>
          <cell r="E26">
            <v>7.0489940099121809E-2</v>
          </cell>
          <cell r="F26">
            <v>6.9926100937988706E-2</v>
          </cell>
          <cell r="G26">
            <v>7.0079254508371686E-2</v>
          </cell>
          <cell r="H26">
            <v>7.0201971420628173E-2</v>
          </cell>
          <cell r="I26">
            <v>7.0293333577224698E-2</v>
          </cell>
          <cell r="J26">
            <v>7.0293756211011027E-2</v>
          </cell>
          <cell r="K26">
            <v>7.0296609613662117E-2</v>
          </cell>
          <cell r="L26">
            <v>7.0293806126364211E-2</v>
          </cell>
          <cell r="M26">
            <v>7.029474263296559E-2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2.7459066742165604E-3</v>
          </cell>
          <cell r="C28">
            <v>1.1414456504235913E-3</v>
          </cell>
          <cell r="D28">
            <v>1.0477981264930946E-3</v>
          </cell>
          <cell r="E28">
            <v>7.6438594098936479E-4</v>
          </cell>
          <cell r="F28">
            <v>7.2419676666429355E-4</v>
          </cell>
          <cell r="G28">
            <v>4.2074341753823403E-4</v>
          </cell>
          <cell r="H28">
            <v>4.2802377047701013E-4</v>
          </cell>
          <cell r="I28">
            <v>6.641541516974979E-4</v>
          </cell>
          <cell r="J28">
            <v>6.3847462491384256E-4</v>
          </cell>
          <cell r="K28">
            <v>8.3346638520749063E-4</v>
          </cell>
          <cell r="L28">
            <v>6.9363745708379604E-4</v>
          </cell>
          <cell r="M28">
            <v>1.1212663388018831E-3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1.72638132843312E-2</v>
          </cell>
          <cell r="H29">
            <v>4.5659801243614802E-2</v>
          </cell>
          <cell r="I29">
            <v>4.5703093309105845E-2</v>
          </cell>
          <cell r="J29">
            <v>4.3417088048864051E-2</v>
          </cell>
          <cell r="K29">
            <v>3.053966372856216E-2</v>
          </cell>
          <cell r="L29">
            <v>2.3561878072092669E-3</v>
          </cell>
          <cell r="M29">
            <v>2.3258939207205977E-3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2.4198808889820301E-4</v>
          </cell>
          <cell r="H30">
            <v>2.7928021458473244E-4</v>
          </cell>
          <cell r="I30">
            <v>5.6401844937786565E-4</v>
          </cell>
          <cell r="J30">
            <v>5.348325948018979E-4</v>
          </cell>
          <cell r="K30">
            <v>1.8690808320598385E-3</v>
          </cell>
          <cell r="L30">
            <v>7.4012214271543825E-3</v>
          </cell>
          <cell r="M30">
            <v>8.7113849010169685E-3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3.5559001495402752E-4</v>
          </cell>
          <cell r="I32">
            <v>5.7525786693727113E-4</v>
          </cell>
          <cell r="J32">
            <v>5.8466065287712267E-4</v>
          </cell>
          <cell r="K32">
            <v>6.0896244288830622E-4</v>
          </cell>
          <cell r="L32">
            <v>7.0912060440297975E-4</v>
          </cell>
          <cell r="M32">
            <v>1.2389475538291004E-3</v>
          </cell>
        </row>
        <row r="33">
          <cell r="B33">
            <v>8.7120000000000003E-2</v>
          </cell>
          <cell r="C33">
            <v>9.0660148746317018E-2</v>
          </cell>
          <cell r="D33">
            <v>8.3656066240246019E-2</v>
          </cell>
          <cell r="E33">
            <v>9.4124448422962498E-2</v>
          </cell>
          <cell r="F33">
            <v>9.5050327160481105E-2</v>
          </cell>
          <cell r="G33">
            <v>9.5067171105320536E-2</v>
          </cell>
          <cell r="H33">
            <v>9.6912274924615197E-2</v>
          </cell>
          <cell r="I33">
            <v>9.6926840778805701E-2</v>
          </cell>
          <cell r="J33">
            <v>9.7077215956190094E-2</v>
          </cell>
          <cell r="K33">
            <v>9.7081654204544093E-2</v>
          </cell>
          <cell r="L33">
            <v>9.7132705191518107E-2</v>
          </cell>
          <cell r="M33">
            <v>9.7383863759941902E-2</v>
          </cell>
        </row>
        <row r="34">
          <cell r="B34">
            <v>0</v>
          </cell>
          <cell r="C34">
            <v>0</v>
          </cell>
          <cell r="D34">
            <v>4.4925883703344702E-2</v>
          </cell>
          <cell r="E34">
            <v>6.8747200959350024E-2</v>
          </cell>
          <cell r="F34">
            <v>0.23984521799704495</v>
          </cell>
          <cell r="G34">
            <v>0.24089812127711605</v>
          </cell>
          <cell r="H34">
            <v>0.21048399041572163</v>
          </cell>
          <cell r="I34">
            <v>0.1863775640948088</v>
          </cell>
          <cell r="J34">
            <v>6.7536075003600607E-2</v>
          </cell>
          <cell r="K34">
            <v>1.5469447631619891E-2</v>
          </cell>
          <cell r="L34">
            <v>9.8388839480777306E-3</v>
          </cell>
          <cell r="M34">
            <v>2.3860133648401179E-2</v>
          </cell>
        </row>
        <row r="35">
          <cell r="B35">
            <v>1.1186210000000001</v>
          </cell>
          <cell r="C35">
            <v>1.6529270801193381</v>
          </cell>
          <cell r="D35">
            <v>3.5611819084742802</v>
          </cell>
          <cell r="E35">
            <v>3.49227177424275</v>
          </cell>
          <cell r="F35">
            <v>3.6704180702875799</v>
          </cell>
          <cell r="G35">
            <v>3.8576467354395909</v>
          </cell>
          <cell r="H35">
            <v>4.05442593491503</v>
          </cell>
          <cell r="I35">
            <v>4.2612430568282997</v>
          </cell>
          <cell r="J35">
            <v>4.4786100267200197</v>
          </cell>
          <cell r="K35">
            <v>4.7070654724396599</v>
          </cell>
          <cell r="L35">
            <v>4.9471754170080899</v>
          </cell>
          <cell r="M35">
            <v>5.1995409102245</v>
          </cell>
        </row>
        <row r="36">
          <cell r="B36">
            <v>0.67885700000000004</v>
          </cell>
          <cell r="C36">
            <v>1.1559138866152525</v>
          </cell>
          <cell r="D36">
            <v>2.0811471426949404</v>
          </cell>
          <cell r="E36">
            <v>4.6800012939775142</v>
          </cell>
          <cell r="F36">
            <v>4.918729568734725</v>
          </cell>
          <cell r="G36">
            <v>5.1696345312164169</v>
          </cell>
          <cell r="H36">
            <v>5.4333380392134165</v>
          </cell>
          <cell r="I36">
            <v>5.7104935567769655</v>
          </cell>
          <cell r="J36">
            <v>6.001786780641055</v>
          </cell>
          <cell r="K36">
            <v>6.3079395550588924</v>
          </cell>
          <cell r="L36">
            <v>6.6297098018132683</v>
          </cell>
          <cell r="M36">
            <v>6.9679085887852388</v>
          </cell>
        </row>
        <row r="37">
          <cell r="B37">
            <v>0.27424799999999999</v>
          </cell>
          <cell r="C37">
            <v>0.43896107632171028</v>
          </cell>
          <cell r="D37">
            <v>1.734980304335787</v>
          </cell>
          <cell r="E37">
            <v>3.0828485442763522</v>
          </cell>
          <cell r="F37">
            <v>3.2401075503263419</v>
          </cell>
          <cell r="G37">
            <v>3.4053859795268542</v>
          </cell>
          <cell r="H37">
            <v>3.5790951213643298</v>
          </cell>
          <cell r="I37">
            <v>3.76166553593584</v>
          </cell>
          <cell r="J37">
            <v>3.9535488834663899</v>
          </cell>
          <cell r="K37">
            <v>4.1552207634449303</v>
          </cell>
          <cell r="L37">
            <v>4.3671804512284496</v>
          </cell>
          <cell r="M37">
            <v>4.5899580090992202</v>
          </cell>
        </row>
        <row r="38">
          <cell r="B38">
            <v>0.90292899999999998</v>
          </cell>
          <cell r="C38">
            <v>1.123101307247695</v>
          </cell>
          <cell r="D38">
            <v>1.1752351243772545</v>
          </cell>
          <cell r="E38">
            <v>1.0907611975353277</v>
          </cell>
          <cell r="F38">
            <v>1.146408907842055</v>
          </cell>
          <cell r="G38">
            <v>1.2048874185924709</v>
          </cell>
          <cell r="H38">
            <v>1.2663488870571</v>
          </cell>
          <cell r="I38">
            <v>1.33094571260632</v>
          </cell>
          <cell r="J38">
            <v>1.3988376912531499</v>
          </cell>
          <cell r="K38">
            <v>1.4701933765916899</v>
          </cell>
          <cell r="L38">
            <v>1.54518945854594</v>
          </cell>
          <cell r="M38">
            <v>1.62401703161088</v>
          </cell>
        </row>
        <row r="39">
          <cell r="B39">
            <v>2.9093517638623306E-2</v>
          </cell>
          <cell r="C39">
            <v>2.1518239555948192E-2</v>
          </cell>
          <cell r="D39">
            <v>1.3696406418266895E-2</v>
          </cell>
          <cell r="E39">
            <v>3.2553182713029503E-2</v>
          </cell>
          <cell r="F39">
            <v>2.8441234710392709E-2</v>
          </cell>
          <cell r="G39">
            <v>2.8453041182777496E-2</v>
          </cell>
          <cell r="H39">
            <v>1.9474968740398828E-2</v>
          </cell>
          <cell r="I39">
            <v>9.8263831658411509E-3</v>
          </cell>
          <cell r="J39">
            <v>9.81358162357048E-3</v>
          </cell>
          <cell r="K39">
            <v>9.8559810238351454E-3</v>
          </cell>
          <cell r="L39">
            <v>1.0149947799303862E-2</v>
          </cell>
          <cell r="M39">
            <v>2.623241938628669E-2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8.3050303713833196E-3</v>
          </cell>
          <cell r="C41">
            <v>6.4025241740076119E-3</v>
          </cell>
          <cell r="D41">
            <v>6.4077341717548413E-3</v>
          </cell>
          <cell r="E41">
            <v>2.5791392064782464E-2</v>
          </cell>
          <cell r="F41">
            <v>3.8525909316768497E-2</v>
          </cell>
          <cell r="G41">
            <v>4.5034167701007988E-2</v>
          </cell>
          <cell r="H41">
            <v>4.9652220101609357E-2</v>
          </cell>
          <cell r="I41">
            <v>5.7070971693705411E-2</v>
          </cell>
          <cell r="J41">
            <v>6.7289916579902423E-2</v>
          </cell>
          <cell r="K41">
            <v>6.7088156671534158E-2</v>
          </cell>
          <cell r="L41">
            <v>6.8595553930850484E-2</v>
          </cell>
          <cell r="M41">
            <v>6.714031767696535E-2</v>
          </cell>
        </row>
        <row r="42">
          <cell r="B42">
            <v>6.6323075203986708E-3</v>
          </cell>
          <cell r="C42">
            <v>1.9286033484207626E-2</v>
          </cell>
          <cell r="D42">
            <v>4.2761018831843654E-2</v>
          </cell>
          <cell r="E42">
            <v>7.0531959870925795E-2</v>
          </cell>
          <cell r="F42">
            <v>9.3518217843182927E-2</v>
          </cell>
          <cell r="G42">
            <v>0.11262999545852857</v>
          </cell>
          <cell r="H42">
            <v>0.14115129271872917</v>
          </cell>
          <cell r="I42">
            <v>0.1890622913287511</v>
          </cell>
          <cell r="J42">
            <v>0.2242552220211787</v>
          </cell>
          <cell r="K42">
            <v>0.22647359710167789</v>
          </cell>
          <cell r="L42">
            <v>0.22707493081374333</v>
          </cell>
          <cell r="M42">
            <v>0.22635716815921905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4.7708802088736312E-2</v>
          </cell>
          <cell r="C44">
            <v>1.5455259005855211E-2</v>
          </cell>
          <cell r="D44">
            <v>1.5454264017914048E-2</v>
          </cell>
          <cell r="E44">
            <v>1.3546093159314394E-2</v>
          </cell>
          <cell r="F44">
            <v>1.3393484286520568E-2</v>
          </cell>
          <cell r="G44">
            <v>1.3840784432409589E-2</v>
          </cell>
          <cell r="H44">
            <v>1.3844365377870104E-2</v>
          </cell>
          <cell r="I44">
            <v>1.3193229205943253E-2</v>
          </cell>
          <cell r="J44">
            <v>1.3191471067638386E-2</v>
          </cell>
          <cell r="K44">
            <v>1.3193732264742509E-2</v>
          </cell>
          <cell r="L44">
            <v>1.3192767336049288E-2</v>
          </cell>
          <cell r="M44">
            <v>1.3203711808431157E-2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2.1801786375233101E-4</v>
          </cell>
          <cell r="F46">
            <v>5.5742548853023304E-4</v>
          </cell>
          <cell r="G46">
            <v>7.428461876309387E-4</v>
          </cell>
          <cell r="H46">
            <v>7.4658039920404379E-4</v>
          </cell>
          <cell r="I46">
            <v>1.7795214228791825E-3</v>
          </cell>
          <cell r="J46">
            <v>1.5680065405966289E-3</v>
          </cell>
          <cell r="K46">
            <v>3.8897341761643341E-3</v>
          </cell>
          <cell r="L46">
            <v>3.5076717712806162E-3</v>
          </cell>
          <cell r="M46">
            <v>5.3650519603272587E-3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1.6697962592714401E-4</v>
          </cell>
          <cell r="F47">
            <v>2.8460682032378982E-4</v>
          </cell>
          <cell r="G47">
            <v>3.6397134318147162E-4</v>
          </cell>
          <cell r="H47">
            <v>4.0622233954777545E-4</v>
          </cell>
          <cell r="I47">
            <v>7.321824790627368E-4</v>
          </cell>
          <cell r="J47">
            <v>6.1891491749906536E-4</v>
          </cell>
          <cell r="K47">
            <v>9.9930671937377077E-4</v>
          </cell>
          <cell r="L47">
            <v>8.8822714429497138E-4</v>
          </cell>
          <cell r="M47">
            <v>1.9420346931341916E-3</v>
          </cell>
        </row>
        <row r="48">
          <cell r="B48">
            <v>4.1556226779439123E-3</v>
          </cell>
          <cell r="C48">
            <v>7.7703517601539467E-4</v>
          </cell>
          <cell r="D48">
            <v>9.6162453913926438E-4</v>
          </cell>
          <cell r="E48">
            <v>9.2826964247480883E-4</v>
          </cell>
          <cell r="F48">
            <v>1.8556780995657202E-3</v>
          </cell>
          <cell r="G48">
            <v>2.0479937098253969E-3</v>
          </cell>
          <cell r="H48">
            <v>2.4117284554307341E-3</v>
          </cell>
          <cell r="I48">
            <v>3.0743877621571287E-3</v>
          </cell>
          <cell r="J48">
            <v>2.6235196809023201E-3</v>
          </cell>
          <cell r="K48">
            <v>2.5294366139592111E-3</v>
          </cell>
          <cell r="L48">
            <v>1.0461387769282054E-2</v>
          </cell>
          <cell r="M48">
            <v>1.174296934680431E-2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3.5797272227110499E-5</v>
          </cell>
          <cell r="F49">
            <v>1.3077546388745327E-4</v>
          </cell>
          <cell r="G49">
            <v>1.3239296384367116E-4</v>
          </cell>
          <cell r="H49">
            <v>1.404982784519075E-4</v>
          </cell>
          <cell r="I49">
            <v>3.3496688171500658E-4</v>
          </cell>
          <cell r="J49">
            <v>2.7043728907462275E-4</v>
          </cell>
          <cell r="K49">
            <v>4.2367716826518641E-4</v>
          </cell>
          <cell r="L49">
            <v>4.0653986869865086E-4</v>
          </cell>
          <cell r="M49">
            <v>7.5855450874063798E-4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1.8168578458945911E-4</v>
          </cell>
          <cell r="F50">
            <v>3.6350354599182222E-4</v>
          </cell>
          <cell r="G50">
            <v>3.923899500641042E-4</v>
          </cell>
          <cell r="H50">
            <v>3.5581865089558335E-4</v>
          </cell>
          <cell r="I50">
            <v>8.4518999902955666E-4</v>
          </cell>
          <cell r="J50">
            <v>7.8120430921505522E-4</v>
          </cell>
          <cell r="K50">
            <v>1.0425026763074803E-3</v>
          </cell>
          <cell r="L50">
            <v>6.8650632243246715E-4</v>
          </cell>
          <cell r="M50">
            <v>1.3001189368849664E-3</v>
          </cell>
        </row>
        <row r="51">
          <cell r="B51">
            <v>8.4301127017765206E-3</v>
          </cell>
          <cell r="C51">
            <v>4.9345330542843718E-3</v>
          </cell>
          <cell r="D51">
            <v>6.0891280867538793E-3</v>
          </cell>
          <cell r="E51">
            <v>4.6564512011493475E-2</v>
          </cell>
          <cell r="F51">
            <v>4.7938746903865737E-2</v>
          </cell>
          <cell r="G51">
            <v>5.4807643710706067E-2</v>
          </cell>
          <cell r="H51">
            <v>5.0418381289391426E-2</v>
          </cell>
          <cell r="I51">
            <v>5.3500410370867106E-2</v>
          </cell>
          <cell r="J51">
            <v>5.3301222826682086E-2</v>
          </cell>
          <cell r="K51">
            <v>5.1583071461372261E-2</v>
          </cell>
          <cell r="L51">
            <v>4.5038145883261951E-2</v>
          </cell>
          <cell r="M51">
            <v>3.8534037751555297E-2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1.574405916926511E-4</v>
          </cell>
          <cell r="F52">
            <v>6.2885384869180321E-4</v>
          </cell>
          <cell r="G52">
            <v>6.4264343142540986E-4</v>
          </cell>
          <cell r="H52">
            <v>7.4046089278765573E-4</v>
          </cell>
          <cell r="I52">
            <v>1.9753151920451229E-3</v>
          </cell>
          <cell r="J52">
            <v>1.6942967918597619E-3</v>
          </cell>
          <cell r="K52">
            <v>3.0368685451535918E-3</v>
          </cell>
          <cell r="L52">
            <v>2.9105297889261096E-3</v>
          </cell>
          <cell r="M52">
            <v>5.1671865160669789E-3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4.1512627166874602E-4</v>
          </cell>
          <cell r="F53">
            <v>5.4273175111970568E-4</v>
          </cell>
          <cell r="G53">
            <v>4.9554541925373298E-4</v>
          </cell>
          <cell r="H53">
            <v>4.8226286921596809E-4</v>
          </cell>
          <cell r="I53">
            <v>1.2791658187589925E-3</v>
          </cell>
          <cell r="J53">
            <v>1.253037533284112E-3</v>
          </cell>
          <cell r="K53">
            <v>1.2215903382453959E-3</v>
          </cell>
          <cell r="L53">
            <v>1.2528557493614232E-3</v>
          </cell>
          <cell r="M53">
            <v>2.2729916583651855E-3</v>
          </cell>
        </row>
        <row r="54">
          <cell r="B54">
            <v>7.35127E-2</v>
          </cell>
          <cell r="C54">
            <v>8.4751601641414209E-2</v>
          </cell>
          <cell r="D54">
            <v>8.4751795415202724E-2</v>
          </cell>
          <cell r="E54">
            <v>8.4752374671544034E-2</v>
          </cell>
          <cell r="F54">
            <v>8.4752301780782288E-2</v>
          </cell>
          <cell r="G54">
            <v>8.4751924168522494E-2</v>
          </cell>
          <cell r="H54">
            <v>8.4752078415226764E-2</v>
          </cell>
          <cell r="I54">
            <v>8.4753480543443602E-2</v>
          </cell>
          <cell r="J54">
            <v>8.4752973077346028E-2</v>
          </cell>
          <cell r="K54">
            <v>8.4754576840919749E-2</v>
          </cell>
          <cell r="L54">
            <v>8.4758138334058569E-2</v>
          </cell>
          <cell r="M54">
            <v>8.4818742456087171E-2</v>
          </cell>
        </row>
        <row r="55">
          <cell r="B55">
            <v>6.5199999999999994E-2</v>
          </cell>
          <cell r="C55">
            <v>4.7878467396503359E-2</v>
          </cell>
          <cell r="D55">
            <v>3.9979072246719809E-2</v>
          </cell>
          <cell r="E55">
            <v>0.15534791784533408</v>
          </cell>
          <cell r="F55">
            <v>0.27474918950698712</v>
          </cell>
          <cell r="G55">
            <v>0.29442055093383185</v>
          </cell>
          <cell r="H55">
            <v>0.29737565452196385</v>
          </cell>
          <cell r="I55">
            <v>0.21755324091554237</v>
          </cell>
          <cell r="J55">
            <v>0.19104215956632759</v>
          </cell>
          <cell r="K55">
            <v>0.19183232297140257</v>
          </cell>
          <cell r="L55">
            <v>0.20112557323920649</v>
          </cell>
          <cell r="M55">
            <v>0.20102695940589083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3.5033116630352E-4</v>
          </cell>
          <cell r="F56">
            <v>3.5574842553546182E-4</v>
          </cell>
          <cell r="G56">
            <v>3.0832842376500732E-4</v>
          </cell>
          <cell r="H56">
            <v>3.4121089950010813E-4</v>
          </cell>
          <cell r="I56">
            <v>6.5038255267418443E-4</v>
          </cell>
          <cell r="J56">
            <v>5.950914527733768E-4</v>
          </cell>
          <cell r="K56">
            <v>9.1654513856618159E-4</v>
          </cell>
          <cell r="L56">
            <v>8.3907435849733228E-4</v>
          </cell>
          <cell r="M56">
            <v>1.8489518089345898E-3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1.1054678242380499E-4</v>
          </cell>
          <cell r="F57">
            <v>2.8906734057628912E-4</v>
          </cell>
          <cell r="G57">
            <v>3.2115512658530273E-4</v>
          </cell>
          <cell r="H57">
            <v>3.4698240242056803E-4</v>
          </cell>
          <cell r="I57">
            <v>1.0525841926319953E-3</v>
          </cell>
          <cell r="J57">
            <v>9.9713126877234537E-4</v>
          </cell>
          <cell r="K57">
            <v>2.3705408002012477E-3</v>
          </cell>
          <cell r="L57">
            <v>1.7216980128766E-3</v>
          </cell>
          <cell r="M57">
            <v>3.4056992139805281E-3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1.3921937909502601E-4</v>
          </cell>
          <cell r="F58">
            <v>4.2318896159769184E-4</v>
          </cell>
          <cell r="G58">
            <v>4.0896502282962666E-4</v>
          </cell>
          <cell r="H58">
            <v>3.1368414514644407E-4</v>
          </cell>
          <cell r="I58">
            <v>7.3123769421776371E-4</v>
          </cell>
          <cell r="J58">
            <v>7.262957794593514E-4</v>
          </cell>
          <cell r="K58">
            <v>1.3178903097432601E-3</v>
          </cell>
          <cell r="L58">
            <v>9.957162054902071E-4</v>
          </cell>
          <cell r="M58">
            <v>2.2287922702388693E-3</v>
          </cell>
        </row>
        <row r="63">
          <cell r="B63">
            <v>0.1</v>
          </cell>
          <cell r="C63">
            <v>9.8972536784919532E-2</v>
          </cell>
          <cell r="D63">
            <v>9.8971665144486146E-2</v>
          </cell>
          <cell r="E63">
            <v>9.8787885544545012E-2</v>
          </cell>
          <cell r="F63">
            <v>9.8788918511158466E-2</v>
          </cell>
          <cell r="G63">
            <v>9.8792765781530484E-2</v>
          </cell>
          <cell r="H63">
            <v>9.8796410600337017E-2</v>
          </cell>
          <cell r="I63">
            <v>9.8796556911900063E-2</v>
          </cell>
          <cell r="J63">
            <v>9.879529310536958E-2</v>
          </cell>
          <cell r="K63">
            <v>9.8794286589627842E-2</v>
          </cell>
          <cell r="L63">
            <v>9.8793735795614221E-2</v>
          </cell>
          <cell r="M63">
            <v>9.8796695160349973E-2</v>
          </cell>
        </row>
        <row r="64">
          <cell r="B64">
            <v>8.7478987879136103E-4</v>
          </cell>
          <cell r="C64">
            <v>8.7629799622198918E-4</v>
          </cell>
          <cell r="D64">
            <v>8.810869722474026E-4</v>
          </cell>
          <cell r="E64">
            <v>7.9657253579400406E-4</v>
          </cell>
          <cell r="F64">
            <v>1.8545697680450394E-3</v>
          </cell>
          <cell r="G64">
            <v>4.8541309717380091E-2</v>
          </cell>
          <cell r="H64">
            <v>5.9869415703827408E-2</v>
          </cell>
          <cell r="I64">
            <v>5.9877311611024255E-2</v>
          </cell>
          <cell r="J64">
            <v>5.9885428772516014E-2</v>
          </cell>
          <cell r="K64">
            <v>5.9939104206433828E-2</v>
          </cell>
          <cell r="L64">
            <v>6.002495166488836E-2</v>
          </cell>
          <cell r="M64">
            <v>6.0993043927251064E-2</v>
          </cell>
        </row>
        <row r="65">
          <cell r="B65">
            <v>6.5479343994410402E-4</v>
          </cell>
          <cell r="C65">
            <v>6.5591813983219369E-4</v>
          </cell>
          <cell r="D65">
            <v>6.5972641990745561E-4</v>
          </cell>
          <cell r="E65">
            <v>6.1778582079177887E-4</v>
          </cell>
          <cell r="F65">
            <v>1.4840014836214248E-3</v>
          </cell>
          <cell r="G65">
            <v>8.9621520384738119E-3</v>
          </cell>
          <cell r="H65">
            <v>0.15563512544245614</v>
          </cell>
          <cell r="I65">
            <v>0.1953053618852128</v>
          </cell>
          <cell r="J65">
            <v>0.22125419340574418</v>
          </cell>
          <cell r="K65">
            <v>0.26212950084254683</v>
          </cell>
          <cell r="L65">
            <v>0.29393871855146869</v>
          </cell>
          <cell r="M65">
            <v>0.32959088039320145</v>
          </cell>
        </row>
        <row r="66">
          <cell r="B66">
            <v>6.3814467380708673E-4</v>
          </cell>
          <cell r="C66">
            <v>6.3914358625653269E-4</v>
          </cell>
          <cell r="D66">
            <v>6.4209801656645276E-4</v>
          </cell>
          <cell r="E66">
            <v>2.633967558213858E-2</v>
          </cell>
          <cell r="F66">
            <v>2.6312371145978061E-2</v>
          </cell>
          <cell r="G66">
            <v>2.6308314381124603E-2</v>
          </cell>
          <cell r="H66">
            <v>2.9106361523786786E-2</v>
          </cell>
          <cell r="I66">
            <v>3.3724504475978807E-2</v>
          </cell>
          <cell r="J66">
            <v>3.2372330831900512E-2</v>
          </cell>
          <cell r="K66">
            <v>3.7751841077197049E-2</v>
          </cell>
          <cell r="L66">
            <v>4.1290051402419294E-2</v>
          </cell>
          <cell r="M66">
            <v>5.0987879340166888E-2</v>
          </cell>
        </row>
        <row r="67">
          <cell r="B67">
            <v>1.2770110313706001E-3</v>
          </cell>
          <cell r="C67">
            <v>1.2790254500315481E-3</v>
          </cell>
          <cell r="D67">
            <v>1.2848215416253511E-3</v>
          </cell>
          <cell r="E67">
            <v>4.0447143924579487E-2</v>
          </cell>
          <cell r="F67">
            <v>4.3639124708266155E-2</v>
          </cell>
          <cell r="G67">
            <v>4.4622842622949868E-2</v>
          </cell>
          <cell r="H67">
            <v>4.9858823303587291E-2</v>
          </cell>
          <cell r="I67">
            <v>5.4312478832815834E-2</v>
          </cell>
          <cell r="J67">
            <v>5.8617206651049483E-2</v>
          </cell>
          <cell r="K67">
            <v>5.9777763921063855E-2</v>
          </cell>
          <cell r="L67">
            <v>6.2318712010108246E-2</v>
          </cell>
          <cell r="M67">
            <v>6.2757118727241656E-2</v>
          </cell>
        </row>
        <row r="68">
          <cell r="B68">
            <v>1.2769821861249118E-3</v>
          </cell>
          <cell r="C68">
            <v>1.2789992172619316E-3</v>
          </cell>
          <cell r="D68">
            <v>1.2848035999392549E-3</v>
          </cell>
          <cell r="E68">
            <v>4.0576263116737524E-2</v>
          </cell>
          <cell r="F68">
            <v>4.4057435409267334E-2</v>
          </cell>
          <cell r="G68">
            <v>4.9940723448513982E-2</v>
          </cell>
          <cell r="H68">
            <v>5.2345824366039781E-2</v>
          </cell>
          <cell r="I68">
            <v>5.4579553445963241E-2</v>
          </cell>
          <cell r="J68">
            <v>5.8637650209045808E-2</v>
          </cell>
          <cell r="K68">
            <v>5.9847751511543291E-2</v>
          </cell>
          <cell r="L68">
            <v>6.2349852375172057E-2</v>
          </cell>
          <cell r="M68">
            <v>6.2797642022557651E-2</v>
          </cell>
        </row>
        <row r="69">
          <cell r="B69">
            <v>6.4046030652256658E-4</v>
          </cell>
          <cell r="C69">
            <v>6.4145868160531713E-4</v>
          </cell>
          <cell r="D69">
            <v>6.444193568876849E-4</v>
          </cell>
          <cell r="E69">
            <v>2.542955757100861E-2</v>
          </cell>
          <cell r="F69">
            <v>2.8961693107758334E-2</v>
          </cell>
          <cell r="G69">
            <v>3.3256148960849788E-2</v>
          </cell>
          <cell r="H69">
            <v>3.4458475530388444E-2</v>
          </cell>
          <cell r="I69">
            <v>3.6127917107492281E-2</v>
          </cell>
          <cell r="J69">
            <v>3.780718229122753E-2</v>
          </cell>
          <cell r="K69">
            <v>3.9751854440608365E-2</v>
          </cell>
          <cell r="L69">
            <v>4.1038899653442547E-2</v>
          </cell>
          <cell r="M69">
            <v>4.1690309078869704E-2</v>
          </cell>
        </row>
      </sheetData>
      <sheetData sheetId="61">
        <row r="14">
          <cell r="B14">
            <v>0</v>
          </cell>
          <cell r="C14">
            <v>1.2327126160089801</v>
          </cell>
          <cell r="D14">
            <v>0.82085392331360996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0.11444732056044189</v>
          </cell>
          <cell r="J14">
            <v>1.2582999553999277</v>
          </cell>
          <cell r="K14">
            <v>2.60208462895428E-2</v>
          </cell>
          <cell r="L14">
            <v>0.21945731593770934</v>
          </cell>
          <cell r="M14">
            <v>0</v>
          </cell>
        </row>
        <row r="15">
          <cell r="B15">
            <v>0</v>
          </cell>
          <cell r="C15">
            <v>3.0636459001313083E-3</v>
          </cell>
          <cell r="D15">
            <v>7.8086508316877155E-3</v>
          </cell>
          <cell r="E15">
            <v>6.5413469165630678E-2</v>
          </cell>
          <cell r="F15">
            <v>6.647314225871237E-2</v>
          </cell>
          <cell r="G15">
            <v>0.12635990759049345</v>
          </cell>
          <cell r="H15">
            <v>1.0776707711404201E-6</v>
          </cell>
          <cell r="I15">
            <v>2.8661750205974261E-6</v>
          </cell>
          <cell r="J15">
            <v>2.3366063475141736E-6</v>
          </cell>
          <cell r="K15">
            <v>8.1413724648062396E-6</v>
          </cell>
          <cell r="L15">
            <v>1.91818921724214E-7</v>
          </cell>
          <cell r="M15">
            <v>1.12307601558133E-7</v>
          </cell>
        </row>
        <row r="16">
          <cell r="B16">
            <v>0</v>
          </cell>
          <cell r="C16">
            <v>6.5094540591467838E-4</v>
          </cell>
          <cell r="D16">
            <v>1.2251089782987108E-3</v>
          </cell>
          <cell r="E16">
            <v>1.5526964101145468E-5</v>
          </cell>
          <cell r="F16">
            <v>2.195859342625711E-6</v>
          </cell>
          <cell r="G16">
            <v>2.1721061211183546E-6</v>
          </cell>
          <cell r="H16">
            <v>4.9460632993693766E-6</v>
          </cell>
          <cell r="I16">
            <v>8.7723559477542935E-6</v>
          </cell>
          <cell r="J16">
            <v>2.8807056494113411E-6</v>
          </cell>
          <cell r="K16">
            <v>1.1781353050398508E-5</v>
          </cell>
          <cell r="L16">
            <v>6.7995859561433521E-5</v>
          </cell>
          <cell r="M16">
            <v>1.1538429610041291E-3</v>
          </cell>
        </row>
        <row r="17">
          <cell r="B17">
            <v>0</v>
          </cell>
          <cell r="C17">
            <v>3.4272080132606298E-4</v>
          </cell>
          <cell r="D17">
            <v>4.3057751217622604E-6</v>
          </cell>
          <cell r="E17">
            <v>1.66639094226827E-6</v>
          </cell>
          <cell r="F17">
            <v>1.3300625060477499E-6</v>
          </cell>
          <cell r="G17">
            <v>1.21096478662471E-4</v>
          </cell>
          <cell r="H17">
            <v>9.0555304652974901E-7</v>
          </cell>
          <cell r="I17">
            <v>1.13881865943964E-4</v>
          </cell>
          <cell r="J17">
            <v>2.5413999328270401E-6</v>
          </cell>
          <cell r="K17">
            <v>4.9612415203513103E-4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6.8011536490389602E-6</v>
          </cell>
          <cell r="D18">
            <v>1.12047599215752E-4</v>
          </cell>
          <cell r="E18">
            <v>2.6396090318748198E-2</v>
          </cell>
          <cell r="F18">
            <v>2.54894699046469E-2</v>
          </cell>
          <cell r="G18">
            <v>5.7714516386529497E-4</v>
          </cell>
          <cell r="H18">
            <v>8.9764950876678506E-5</v>
          </cell>
          <cell r="I18">
            <v>1.13501771434953E-4</v>
          </cell>
          <cell r="J18">
            <v>4.4646822634391799E-2</v>
          </cell>
          <cell r="K18">
            <v>1.6451820546631999E-2</v>
          </cell>
          <cell r="L18">
            <v>7.4845426361345602E-3</v>
          </cell>
          <cell r="M18">
            <v>3.61536234131216E-3</v>
          </cell>
        </row>
        <row r="19">
          <cell r="B19">
            <v>0</v>
          </cell>
          <cell r="C19">
            <v>3.9443707182196601E-7</v>
          </cell>
          <cell r="D19">
            <v>7.4917890524123603E-7</v>
          </cell>
          <cell r="E19">
            <v>5.4417814871752901E-2</v>
          </cell>
          <cell r="F19">
            <v>0.104173440139461</v>
          </cell>
          <cell r="G19">
            <v>3.0522718718301999E-2</v>
          </cell>
          <cell r="H19">
            <v>7.8070138217875201E-2</v>
          </cell>
          <cell r="I19">
            <v>2.7757302585093398E-2</v>
          </cell>
          <cell r="J19">
            <v>1.9347985677512201E-2</v>
          </cell>
          <cell r="K19">
            <v>3.98209522221303E-2</v>
          </cell>
          <cell r="L19">
            <v>9.0499865952942404E-2</v>
          </cell>
          <cell r="M19">
            <v>4.4206506346004398E-2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1.1836208055074701E-2</v>
          </cell>
          <cell r="H21">
            <v>0.16943967704135199</v>
          </cell>
          <cell r="I21">
            <v>0.27627545082114302</v>
          </cell>
          <cell r="J21">
            <v>0.24376327854846599</v>
          </cell>
          <cell r="K21">
            <v>2.07778319593252E-4</v>
          </cell>
          <cell r="L21">
            <v>9.4768446044914703E-2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6.8546196810258406E-2</v>
          </cell>
          <cell r="G22">
            <v>1.6016506458023001E-5</v>
          </cell>
          <cell r="H22">
            <v>9.4320040621590095E-6</v>
          </cell>
          <cell r="I22">
            <v>5.1545397837391001E-6</v>
          </cell>
          <cell r="J22">
            <v>6.4997436449459598E-6</v>
          </cell>
          <cell r="K22">
            <v>6.0241230174062998E-5</v>
          </cell>
          <cell r="L22">
            <v>1.14779119377831E-2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9.2500556245660496E-7</v>
          </cell>
          <cell r="D24">
            <v>1.07970231973889E-3</v>
          </cell>
          <cell r="E24">
            <v>2.19182489388484E-2</v>
          </cell>
          <cell r="F24">
            <v>1.8086592656722598E-2</v>
          </cell>
          <cell r="G24">
            <v>5.4777546102183397E-2</v>
          </cell>
          <cell r="H24">
            <v>2.2640811424956102E-3</v>
          </cell>
          <cell r="I24">
            <v>3.0240214664029199E-5</v>
          </cell>
          <cell r="J24">
            <v>7.4346709757065597E-6</v>
          </cell>
          <cell r="K24">
            <v>1.14969822873872E-4</v>
          </cell>
          <cell r="L24">
            <v>1.1369543369515701E-3</v>
          </cell>
          <cell r="M24">
            <v>7.4306773536488805E-4</v>
          </cell>
        </row>
        <row r="25">
          <cell r="B25">
            <v>0</v>
          </cell>
          <cell r="C25">
            <v>2.9176509733185398E-7</v>
          </cell>
          <cell r="D25">
            <v>8.3643839457446106E-3</v>
          </cell>
          <cell r="E25">
            <v>2.14324066699354E-2</v>
          </cell>
          <cell r="F25">
            <v>1.2065099560289399E-2</v>
          </cell>
          <cell r="G25">
            <v>1.43696091067622E-2</v>
          </cell>
          <cell r="H25">
            <v>1.68473453492438E-2</v>
          </cell>
          <cell r="I25">
            <v>3.33404620883753E-3</v>
          </cell>
          <cell r="J25">
            <v>2.5155990944969301E-6</v>
          </cell>
          <cell r="K25">
            <v>3.7912691642397799E-5</v>
          </cell>
          <cell r="L25">
            <v>1.0567878543542899E-2</v>
          </cell>
          <cell r="M25">
            <v>2.5125066280096799E-5</v>
          </cell>
        </row>
        <row r="26">
          <cell r="B26">
            <v>0</v>
          </cell>
          <cell r="C26">
            <v>4.1738954111534099E-7</v>
          </cell>
          <cell r="D26">
            <v>3.3551393197245998E-7</v>
          </cell>
          <cell r="E26">
            <v>6.93617436763122E-7</v>
          </cell>
          <cell r="F26">
            <v>5.6620396875019397E-3</v>
          </cell>
          <cell r="G26">
            <v>1.8955629174431599E-2</v>
          </cell>
          <cell r="H26">
            <v>6.0400529834127199E-3</v>
          </cell>
          <cell r="I26">
            <v>3.9635549314499301E-2</v>
          </cell>
          <cell r="J26">
            <v>1.44978944414623E-6</v>
          </cell>
          <cell r="K26">
            <v>4.2384231660412E-6</v>
          </cell>
          <cell r="L26">
            <v>7.6240516086969398E-3</v>
          </cell>
          <cell r="M26">
            <v>1.69916657249666E-2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0</v>
          </cell>
          <cell r="C28">
            <v>4.0897915381910701E-6</v>
          </cell>
          <cell r="D28">
            <v>4.5563345320738996E-6</v>
          </cell>
          <cell r="E28">
            <v>4.4974614497106496E-6</v>
          </cell>
          <cell r="F28">
            <v>2.64779873238774E-5</v>
          </cell>
          <cell r="G28">
            <v>1.5141215425461E-4</v>
          </cell>
          <cell r="H28">
            <v>2.4965331522973702E-4</v>
          </cell>
          <cell r="I28">
            <v>2.41185511416579E-4</v>
          </cell>
          <cell r="J28">
            <v>1.6925429728746898E-5</v>
          </cell>
          <cell r="K28">
            <v>3.3305704525015198E-4</v>
          </cell>
          <cell r="L28">
            <v>1.09626535305252E-4</v>
          </cell>
          <cell r="M28">
            <v>6.6952174770928898E-4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1.72638132843312E-2</v>
          </cell>
          <cell r="H29">
            <v>2.8396105669845999E-2</v>
          </cell>
          <cell r="I29">
            <v>4.3845225491367797E-5</v>
          </cell>
          <cell r="J29">
            <v>3.3324132321542199E-6</v>
          </cell>
          <cell r="K29">
            <v>2.0987017133782E-3</v>
          </cell>
          <cell r="L29">
            <v>2.12223218473126E-4</v>
          </cell>
          <cell r="M29">
            <v>1.38239754494197E-5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2.4198808889820301E-4</v>
          </cell>
          <cell r="H30">
            <v>3.7424636486814201E-5</v>
          </cell>
          <cell r="I30">
            <v>2.8532586344886E-4</v>
          </cell>
          <cell r="J30">
            <v>3.9932429332113101E-6</v>
          </cell>
          <cell r="K30">
            <v>1.54470460032843E-3</v>
          </cell>
          <cell r="L30">
            <v>5.5694427879868797E-3</v>
          </cell>
          <cell r="M30">
            <v>1.5958414183943901E-3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3.1482707206408799E-4</v>
          </cell>
          <cell r="H32">
            <v>2.60554482126493E-4</v>
          </cell>
          <cell r="I32">
            <v>9.3291718090437597E-7</v>
          </cell>
          <cell r="J32">
            <v>3.3208273732798402E-5</v>
          </cell>
          <cell r="K32">
            <v>2.6147708080960399E-6</v>
          </cell>
          <cell r="L32">
            <v>6.2828808879221399E-4</v>
          </cell>
          <cell r="M32">
            <v>0</v>
          </cell>
        </row>
        <row r="33">
          <cell r="B33">
            <v>0</v>
          </cell>
          <cell r="C33">
            <v>7.1322607097098201E-3</v>
          </cell>
          <cell r="D33">
            <v>3.4930963844063398E-2</v>
          </cell>
          <cell r="E33">
            <v>3.35099334325831E-2</v>
          </cell>
          <cell r="F33">
            <v>2.1983420862839199E-2</v>
          </cell>
          <cell r="G33">
            <v>1.8326268833062899E-6</v>
          </cell>
          <cell r="H33">
            <v>4.1431653856500099E-2</v>
          </cell>
          <cell r="I33">
            <v>4.3747111396854201E-2</v>
          </cell>
          <cell r="J33">
            <v>1.19010563243064E-2</v>
          </cell>
          <cell r="K33">
            <v>7.9327576921783605E-6</v>
          </cell>
          <cell r="L33">
            <v>4.1727763281089097E-2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4.4925883703344702E-2</v>
          </cell>
          <cell r="E34">
            <v>2.4113551624659398E-2</v>
          </cell>
          <cell r="F34">
            <v>0.17080745149691995</v>
          </cell>
          <cell r="G34">
            <v>1.0522571673610593E-3</v>
          </cell>
          <cell r="H34">
            <v>1.4067728228785083E-2</v>
          </cell>
          <cell r="I34">
            <v>3.8329074274145169E-5</v>
          </cell>
          <cell r="J34">
            <v>4.4388651952735641E-4</v>
          </cell>
          <cell r="K34">
            <v>2.9291865310418231E-4</v>
          </cell>
          <cell r="L34">
            <v>9.5132692907260608E-3</v>
          </cell>
          <cell r="M34">
            <v>1.3476612318150958E-2</v>
          </cell>
        </row>
        <row r="35">
          <cell r="B35">
            <v>0</v>
          </cell>
          <cell r="C35">
            <v>6.5532288127693294E-8</v>
          </cell>
          <cell r="D35">
            <v>1.76796084294199</v>
          </cell>
          <cell r="E35">
            <v>5.7625725786908697E-6</v>
          </cell>
          <cell r="F35">
            <v>0.69052954218116502</v>
          </cell>
          <cell r="G35">
            <v>0.80694992285203104</v>
          </cell>
          <cell r="H35">
            <v>2.2437979093715001</v>
          </cell>
          <cell r="I35">
            <v>0.51996568242360497</v>
          </cell>
          <cell r="J35">
            <v>0.805196197995112</v>
          </cell>
          <cell r="K35">
            <v>1.13810568264944</v>
          </cell>
          <cell r="L35">
            <v>2.4839078539399302</v>
          </cell>
          <cell r="M35">
            <v>0.77233117564001297</v>
          </cell>
        </row>
        <row r="36">
          <cell r="B36">
            <v>0</v>
          </cell>
          <cell r="C36">
            <v>1.396893710250786E-5</v>
          </cell>
          <cell r="D36">
            <v>0.79197617375783791</v>
          </cell>
          <cell r="E36">
            <v>2.6357369862261977</v>
          </cell>
          <cell r="F36">
            <v>0.46161095063493024</v>
          </cell>
          <cell r="G36">
            <v>0.7511841949973268</v>
          </cell>
          <cell r="H36">
            <v>2.2800942730623741</v>
          </cell>
          <cell r="I36">
            <v>2.2176041380823341</v>
          </cell>
          <cell r="J36">
            <v>0.71230579746191081</v>
          </cell>
          <cell r="K36">
            <v>1.0979353464522696</v>
          </cell>
          <cell r="L36">
            <v>2.6018645198167505</v>
          </cell>
          <cell r="M36">
            <v>2.555802925054294</v>
          </cell>
        </row>
        <row r="37">
          <cell r="B37">
            <v>0</v>
          </cell>
          <cell r="C37">
            <v>1.5758845297233421E-5</v>
          </cell>
          <cell r="D37">
            <v>1.2518165454904899</v>
          </cell>
          <cell r="E37">
            <v>1.3595930276810779</v>
          </cell>
          <cell r="F37">
            <v>0.2457062857327188</v>
          </cell>
          <cell r="G37">
            <v>0.36094935490118707</v>
          </cell>
          <cell r="H37">
            <v>1.8221319020135032</v>
          </cell>
          <cell r="I37">
            <v>1.3328779932884331</v>
          </cell>
          <cell r="J37">
            <v>0.41082705089867699</v>
          </cell>
          <cell r="K37">
            <v>0.58938381724432398</v>
          </cell>
          <cell r="L37">
            <v>2.034091589797018</v>
          </cell>
          <cell r="M37">
            <v>1.5556555511592118</v>
          </cell>
        </row>
        <row r="38">
          <cell r="B38">
            <v>0</v>
          </cell>
          <cell r="C38">
            <v>4.5679684994678203E-8</v>
          </cell>
          <cell r="D38">
            <v>6.0786975694691299E-6</v>
          </cell>
          <cell r="E38">
            <v>9.5894917393199506E-5</v>
          </cell>
          <cell r="F38">
            <v>0.52247606768285804</v>
          </cell>
          <cell r="G38">
            <v>0.42576714128673698</v>
          </cell>
          <cell r="H38">
            <v>0.31803910650115602</v>
          </cell>
          <cell r="I38">
            <v>6.4663397135570497E-2</v>
          </cell>
          <cell r="J38">
            <v>0.48817715223536101</v>
          </cell>
          <cell r="K38">
            <v>0.59931372071960098</v>
          </cell>
          <cell r="L38">
            <v>0.39303518845540603</v>
          </cell>
          <cell r="M38">
            <v>0.14349097020050799</v>
          </cell>
        </row>
        <row r="39">
          <cell r="B39">
            <v>0</v>
          </cell>
          <cell r="C39">
            <v>1.1976645000871899E-6</v>
          </cell>
          <cell r="D39">
            <v>4.7048061734025199E-6</v>
          </cell>
          <cell r="E39">
            <v>2.8392105817260899E-2</v>
          </cell>
          <cell r="F39">
            <v>4.47295058483474E-5</v>
          </cell>
          <cell r="G39">
            <v>1.3722179301731099E-5</v>
          </cell>
          <cell r="H39">
            <v>2.75309045737397E-5</v>
          </cell>
          <cell r="I39">
            <v>9.7435759004697794E-3</v>
          </cell>
          <cell r="J39">
            <v>2.16108039433496E-5</v>
          </cell>
          <cell r="K39">
            <v>6.8254142893799902E-5</v>
          </cell>
          <cell r="L39">
            <v>3.2122887908579202E-4</v>
          </cell>
          <cell r="M39">
            <v>2.5826996454624499E-2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0</v>
          </cell>
          <cell r="C41">
            <v>5.4701051092490797E-3</v>
          </cell>
          <cell r="D41">
            <v>6.8178053296587099E-6</v>
          </cell>
          <cell r="E41">
            <v>1.9384665377020799E-2</v>
          </cell>
          <cell r="F41">
            <v>1.6327396394201998E-2</v>
          </cell>
          <cell r="G41">
            <v>1.30101819980888E-2</v>
          </cell>
          <cell r="H41">
            <v>2.0316020541425402E-2</v>
          </cell>
          <cell r="I41">
            <v>2.37466386281442E-2</v>
          </cell>
          <cell r="J41">
            <v>2.3921944674157699E-2</v>
          </cell>
          <cell r="K41">
            <v>1.9421743352150501E-2</v>
          </cell>
          <cell r="L41">
            <v>2.8632227129175E-2</v>
          </cell>
          <cell r="M41">
            <v>1.90888285893017E-2</v>
          </cell>
        </row>
        <row r="42">
          <cell r="B42">
            <v>0</v>
          </cell>
          <cell r="C42">
            <v>1.7607167642842401E-2</v>
          </cell>
          <cell r="D42">
            <v>2.34752461589516E-2</v>
          </cell>
          <cell r="E42">
            <v>2.7771614232570602E-2</v>
          </cell>
          <cell r="F42">
            <v>3.32393895105687E-2</v>
          </cell>
          <cell r="G42">
            <v>5.1973958915993497E-2</v>
          </cell>
          <cell r="H42">
            <v>5.5938516374546499E-2</v>
          </cell>
          <cell r="I42">
            <v>8.1150826604153195E-2</v>
          </cell>
          <cell r="J42">
            <v>8.6592630342498103E-2</v>
          </cell>
          <cell r="K42">
            <v>5.87312359415589E-2</v>
          </cell>
          <cell r="L42">
            <v>9.4830178779824595E-2</v>
          </cell>
          <cell r="M42">
            <v>7.2796995543232101E-2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</v>
          </cell>
          <cell r="C44">
            <v>3.0744520781016499E-7</v>
          </cell>
          <cell r="D44">
            <v>4.4594371933634098E-7</v>
          </cell>
          <cell r="E44">
            <v>7.6180788129594798E-4</v>
          </cell>
          <cell r="F44">
            <v>5.7900430174330601E-3</v>
          </cell>
          <cell r="G44">
            <v>1.2510556693601401E-3</v>
          </cell>
          <cell r="H44">
            <v>4.1687852666356901E-6</v>
          </cell>
          <cell r="I44">
            <v>5.3202967598811801E-3</v>
          </cell>
          <cell r="J44">
            <v>2.6978271779310099E-4</v>
          </cell>
          <cell r="K44">
            <v>5.5994291307308298E-4</v>
          </cell>
          <cell r="L44">
            <v>4.9596845738127697E-3</v>
          </cell>
          <cell r="M44">
            <v>2.0914799236800702E-3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2.1801786375233101E-4</v>
          </cell>
          <cell r="F46">
            <v>3.3951188136971801E-4</v>
          </cell>
          <cell r="G46">
            <v>2.27278048975675E-4</v>
          </cell>
          <cell r="H46">
            <v>1.8026813330101601E-4</v>
          </cell>
          <cell r="I46">
            <v>1.37267986271725E-3</v>
          </cell>
          <cell r="J46">
            <v>4.9618873088732401E-6</v>
          </cell>
          <cell r="K46">
            <v>2.51300250111963E-3</v>
          </cell>
          <cell r="L46">
            <v>7.4930342670791801E-4</v>
          </cell>
          <cell r="M46">
            <v>2.1038368848718299E-3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1.6697962592714401E-4</v>
          </cell>
          <cell r="F47">
            <v>1.1769963126969599E-4</v>
          </cell>
          <cell r="G47">
            <v>1.1137895736472E-4</v>
          </cell>
          <cell r="H47">
            <v>1.7744957631778499E-4</v>
          </cell>
          <cell r="I47">
            <v>4.43850029854322E-4</v>
          </cell>
          <cell r="J47">
            <v>4.7705902411512998E-6</v>
          </cell>
          <cell r="K47">
            <v>5.5129593288148098E-4</v>
          </cell>
          <cell r="L47">
            <v>2.55831215891875E-4</v>
          </cell>
          <cell r="M47">
            <v>1.1356469634442299E-3</v>
          </cell>
        </row>
        <row r="48">
          <cell r="B48">
            <v>0</v>
          </cell>
          <cell r="C48">
            <v>5.598234578639475E-5</v>
          </cell>
          <cell r="D48">
            <v>1.894445512081282E-4</v>
          </cell>
          <cell r="E48">
            <v>1.18309067956462E-6</v>
          </cell>
          <cell r="F48">
            <v>1.220580048221924E-3</v>
          </cell>
          <cell r="G48">
            <v>4.5764709346555354E-4</v>
          </cell>
          <cell r="H48">
            <v>6.9949199191527605E-4</v>
          </cell>
          <cell r="I48">
            <v>6.9703189606083792E-4</v>
          </cell>
          <cell r="J48">
            <v>4.5999389740727567E-4</v>
          </cell>
          <cell r="K48">
            <v>6.7342234490250252E-4</v>
          </cell>
          <cell r="L48">
            <v>8.6314781562134794E-3</v>
          </cell>
          <cell r="M48">
            <v>1.9788075607425791E-3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3.5797272227110499E-5</v>
          </cell>
          <cell r="F49">
            <v>9.50108914877573E-5</v>
          </cell>
          <cell r="G49">
            <v>1.71399289565446E-6</v>
          </cell>
          <cell r="H49">
            <v>1.9622130934419268E-5</v>
          </cell>
          <cell r="I49">
            <v>2.19152111951204E-4</v>
          </cell>
          <cell r="J49">
            <v>2.201257296643771E-6</v>
          </cell>
          <cell r="K49">
            <v>1.8347801376774638E-4</v>
          </cell>
          <cell r="L49">
            <v>2.5622584523493398E-6</v>
          </cell>
          <cell r="M49">
            <v>5.7131524255824603E-4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1.8168578458945911E-4</v>
          </cell>
          <cell r="F50">
            <v>1.818838037417745E-4</v>
          </cell>
          <cell r="G50">
            <v>6.3666908622717495E-5</v>
          </cell>
          <cell r="H50">
            <v>1.1052685764444879E-4</v>
          </cell>
          <cell r="I50">
            <v>6.7139817686735499E-4</v>
          </cell>
          <cell r="J50">
            <v>4.7223731378494505E-6</v>
          </cell>
          <cell r="K50">
            <v>3.6687168967229698E-4</v>
          </cell>
          <cell r="L50">
            <v>1.9820367508518587E-4</v>
          </cell>
          <cell r="M50">
            <v>7.3560766187481092E-4</v>
          </cell>
        </row>
        <row r="51">
          <cell r="B51">
            <v>0</v>
          </cell>
          <cell r="C51">
            <v>1.5639301446888137E-4</v>
          </cell>
          <cell r="D51">
            <v>1.1550987741856587E-3</v>
          </cell>
          <cell r="E51">
            <v>4.04760220558582E-2</v>
          </cell>
          <cell r="F51">
            <v>1.3758764109713249E-3</v>
          </cell>
          <cell r="G51">
            <v>9.7252612828764608E-3</v>
          </cell>
          <cell r="H51">
            <v>1.147025077924735E-2</v>
          </cell>
          <cell r="I51">
            <v>3.0931403671047401E-2</v>
          </cell>
          <cell r="J51">
            <v>2.048364199777337E-3</v>
          </cell>
          <cell r="K51">
            <v>7.1361968313910958E-3</v>
          </cell>
          <cell r="L51">
            <v>4.9251766914411308E-3</v>
          </cell>
          <cell r="M51">
            <v>2.4428411633960246E-2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1.574405916926511E-4</v>
          </cell>
          <cell r="F52">
            <v>4.7153172806886298E-4</v>
          </cell>
          <cell r="G52">
            <v>1.414562957345203E-5</v>
          </cell>
          <cell r="H52">
            <v>1.483409735354431E-4</v>
          </cell>
          <cell r="I52">
            <v>1.343346107652734E-3</v>
          </cell>
          <cell r="J52">
            <v>5.02772374198639E-5</v>
          </cell>
          <cell r="K52">
            <v>1.4978786397874891E-3</v>
          </cell>
          <cell r="L52">
            <v>2.201795952964258E-5</v>
          </cell>
          <cell r="M52">
            <v>3.6009173340795899E-3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4.1512627166874602E-4</v>
          </cell>
          <cell r="F53">
            <v>1.2774949546511032E-4</v>
          </cell>
          <cell r="G53">
            <v>3.22683162347505E-5</v>
          </cell>
          <cell r="H53">
            <v>3.2283029057861501E-4</v>
          </cell>
          <cell r="I53">
            <v>9.25000197504043E-4</v>
          </cell>
          <cell r="J53">
            <v>4.4200353186039297E-5</v>
          </cell>
          <cell r="K53">
            <v>2.5348229248896948E-4</v>
          </cell>
          <cell r="L53">
            <v>8.0695652666338299E-4</v>
          </cell>
          <cell r="M53">
            <v>1.213799852756668E-3</v>
          </cell>
        </row>
        <row r="54">
          <cell r="B54">
            <v>0</v>
          </cell>
          <cell r="C54">
            <v>2.6195736519626499E-2</v>
          </cell>
          <cell r="D54">
            <v>6.57023157312358E-3</v>
          </cell>
          <cell r="E54">
            <v>1.22227366109225E-2</v>
          </cell>
          <cell r="F54">
            <v>4.4082939082387897E-2</v>
          </cell>
          <cell r="G54">
            <v>2.9392766079520401E-2</v>
          </cell>
          <cell r="H54">
            <v>1.12768905733177E-2</v>
          </cell>
          <cell r="I54">
            <v>4.4084712762913099E-2</v>
          </cell>
          <cell r="J54">
            <v>2.6370218254954801E-2</v>
          </cell>
          <cell r="K54">
            <v>1.4300568303681401E-2</v>
          </cell>
          <cell r="L54">
            <v>4.4639951530161801E-2</v>
          </cell>
          <cell r="M54">
            <v>2.5879325448559899E-2</v>
          </cell>
        </row>
        <row r="55">
          <cell r="B55">
            <v>0</v>
          </cell>
          <cell r="C55">
            <v>2.7174051659656601E-2</v>
          </cell>
          <cell r="D55">
            <v>6.88477391575199E-6</v>
          </cell>
          <cell r="E55">
            <v>0.117133927086429</v>
          </cell>
          <cell r="F55">
            <v>0.12838701197831301</v>
          </cell>
          <cell r="G55">
            <v>3.2189161171271997E-2</v>
          </cell>
          <cell r="H55">
            <v>5.6798862751165802E-2</v>
          </cell>
          <cell r="I55">
            <v>1.7998774740897799E-4</v>
          </cell>
          <cell r="J55">
            <v>6.71680478234251E-2</v>
          </cell>
          <cell r="K55">
            <v>6.7687590186472399E-2</v>
          </cell>
          <cell r="L55">
            <v>6.6092002331761102E-2</v>
          </cell>
          <cell r="M55">
            <v>8.2333048347666798E-5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3.5033116630352E-4</v>
          </cell>
          <cell r="F56">
            <v>5.5418110593912204E-6</v>
          </cell>
          <cell r="G56">
            <v>1.9572476885624399E-5</v>
          </cell>
          <cell r="H56">
            <v>3.16480969553542E-4</v>
          </cell>
          <cell r="I56">
            <v>3.1488486397083398E-4</v>
          </cell>
          <cell r="J56">
            <v>3.5887154299015399E-6</v>
          </cell>
          <cell r="K56">
            <v>5.9882637574997801E-4</v>
          </cell>
          <cell r="L56">
            <v>1.8307499536450599E-4</v>
          </cell>
          <cell r="M56">
            <v>1.0679147557291701E-3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1.1054678242380499E-4</v>
          </cell>
          <cell r="F57">
            <v>1.7856619673924901E-4</v>
          </cell>
          <cell r="G57">
            <v>5.3264924725397699E-5</v>
          </cell>
          <cell r="H57">
            <v>1.15347820447373E-4</v>
          </cell>
          <cell r="I57">
            <v>8.8449397164444099E-4</v>
          </cell>
          <cell r="J57">
            <v>5.2972027280803602E-6</v>
          </cell>
          <cell r="K57">
            <v>1.4815180715709599E-3</v>
          </cell>
          <cell r="L57">
            <v>8.0914680244259201E-5</v>
          </cell>
          <cell r="M57">
            <v>1.8442088264078299E-3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1.3921937909502601E-4</v>
          </cell>
          <cell r="F58">
            <v>2.8401270261181502E-4</v>
          </cell>
          <cell r="G58">
            <v>1.2402859072117401E-5</v>
          </cell>
          <cell r="H58">
            <v>1.7465194739642201E-5</v>
          </cell>
          <cell r="I58">
            <v>7.0178919540746503E-4</v>
          </cell>
          <cell r="J58">
            <v>8.0986635986842099E-6</v>
          </cell>
          <cell r="K58">
            <v>6.0855340242006695E-4</v>
          </cell>
          <cell r="L58">
            <v>2.58048594119869E-4</v>
          </cell>
          <cell r="M58">
            <v>1.3628567410499E-3</v>
          </cell>
        </row>
        <row r="63">
          <cell r="B63">
            <v>0</v>
          </cell>
          <cell r="C63">
            <v>1.5889784065564301E-6</v>
          </cell>
          <cell r="D63">
            <v>1.60483403855224E-6</v>
          </cell>
          <cell r="E63">
            <v>1.5005451121160399E-6</v>
          </cell>
          <cell r="F63">
            <v>2.0352522251558101E-6</v>
          </cell>
          <cell r="G63">
            <v>4.8078634579605498E-6</v>
          </cell>
          <cell r="H63">
            <v>5.0709887390432903E-6</v>
          </cell>
          <cell r="I63">
            <v>2.4657432318832201E-6</v>
          </cell>
          <cell r="J63">
            <v>1.8281652923842E-6</v>
          </cell>
          <cell r="K63">
            <v>2.32329733676457E-6</v>
          </cell>
          <cell r="L63">
            <v>2.8579191245144401E-6</v>
          </cell>
          <cell r="M63">
            <v>6.4930745526835604E-6</v>
          </cell>
        </row>
        <row r="64">
          <cell r="B64">
            <v>8.7478987879136103E-4</v>
          </cell>
          <cell r="C64">
            <v>1.7112265574185E-6</v>
          </cell>
          <cell r="D64">
            <v>5.4391448331733102E-6</v>
          </cell>
          <cell r="E64">
            <v>1.5247282422192101E-4</v>
          </cell>
          <cell r="F64">
            <v>1.70050667944532E-3</v>
          </cell>
          <cell r="G64">
            <v>4.6810269410314798E-2</v>
          </cell>
          <cell r="H64">
            <v>1.2179092445490199E-2</v>
          </cell>
          <cell r="I64">
            <v>3.1711617323633999E-2</v>
          </cell>
          <cell r="J64">
            <v>2.26978219701028E-2</v>
          </cell>
          <cell r="K64">
            <v>2.0998311408597599E-2</v>
          </cell>
          <cell r="L64">
            <v>3.5009477327899399E-2</v>
          </cell>
          <cell r="M64">
            <v>1.1818847577988E-2</v>
          </cell>
        </row>
        <row r="65">
          <cell r="B65">
            <v>6.5479343994410402E-4</v>
          </cell>
          <cell r="C65">
            <v>1.27228568585894E-6</v>
          </cell>
          <cell r="D65">
            <v>4.2537489963459798E-6</v>
          </cell>
          <cell r="E65">
            <v>1.35220985056862E-4</v>
          </cell>
          <cell r="F65">
            <v>1.3475097510154701E-3</v>
          </cell>
          <cell r="G65">
            <v>7.5873543237461203E-3</v>
          </cell>
          <cell r="H65">
            <v>0.14735034395284199</v>
          </cell>
          <cell r="I65">
            <v>4.5366254036114703E-2</v>
          </cell>
          <cell r="J65">
            <v>0.109610221050062</v>
          </cell>
          <cell r="K65">
            <v>0.12927998043532599</v>
          </cell>
          <cell r="L65">
            <v>0.14524712692132499</v>
          </cell>
          <cell r="M65">
            <v>9.7103106982784501E-2</v>
          </cell>
        </row>
        <row r="66">
          <cell r="B66">
            <v>6.3606799706512895E-4</v>
          </cell>
          <cell r="C66">
            <v>1.24908445659418E-6</v>
          </cell>
          <cell r="D66">
            <v>3.4999268376636799E-6</v>
          </cell>
          <cell r="E66">
            <v>2.5871007618053599E-2</v>
          </cell>
          <cell r="F66">
            <v>4.40149403369869E-4</v>
          </cell>
          <cell r="G66">
            <v>2.0436020132376199E-2</v>
          </cell>
          <cell r="H66">
            <v>8.4428403068110992E-3</v>
          </cell>
          <cell r="I66">
            <v>1.8302287346502299E-2</v>
          </cell>
          <cell r="J66">
            <v>1.027329740613E-2</v>
          </cell>
          <cell r="K66">
            <v>1.8103224559637601E-2</v>
          </cell>
          <cell r="L66">
            <v>2.1368475149211901E-2</v>
          </cell>
          <cell r="M66">
            <v>1.7404773912626601E-2</v>
          </cell>
        </row>
        <row r="67">
          <cell r="B67">
            <v>1.2716238220513911E-3</v>
          </cell>
          <cell r="C67">
            <v>2.5321441187921198E-6</v>
          </cell>
          <cell r="D67">
            <v>6.91681308964344E-6</v>
          </cell>
          <cell r="E67">
            <v>3.9510419118498598E-2</v>
          </cell>
          <cell r="F67">
            <v>4.1263150110289202E-3</v>
          </cell>
          <cell r="G67">
            <v>3.22007892324159E-2</v>
          </cell>
          <cell r="H67">
            <v>1.551993896772022E-2</v>
          </cell>
          <cell r="I67">
            <v>2.7795825626953399E-2</v>
          </cell>
          <cell r="J67">
            <v>2.3842218865609499E-2</v>
          </cell>
          <cell r="K67">
            <v>2.1698001989527999E-2</v>
          </cell>
          <cell r="L67">
            <v>3.6400247339690203E-2</v>
          </cell>
          <cell r="M67">
            <v>1.171881365115876E-2</v>
          </cell>
        </row>
        <row r="68">
          <cell r="B68">
            <v>1.271594966558674E-3</v>
          </cell>
          <cell r="C68">
            <v>2.5347703726150899E-6</v>
          </cell>
          <cell r="D68">
            <v>6.9231161727535896E-6</v>
          </cell>
          <cell r="E68">
            <v>3.9639552854460594E-2</v>
          </cell>
          <cell r="F68">
            <v>4.4154891630488902E-3</v>
          </cell>
          <cell r="G68">
            <v>3.7202378189285401E-2</v>
          </cell>
          <cell r="H68">
            <v>1.2855411422215642E-2</v>
          </cell>
          <cell r="I68">
            <v>2.9018898970177398E-2</v>
          </cell>
          <cell r="J68">
            <v>2.3838121968625302E-2</v>
          </cell>
          <cell r="K68">
            <v>2.1145452517191798E-2</v>
          </cell>
          <cell r="L68">
            <v>3.69846627582196E-2</v>
          </cell>
          <cell r="M68">
            <v>1.154781656230709E-2</v>
          </cell>
        </row>
        <row r="69">
          <cell r="B69">
            <v>6.3812661793074903E-4</v>
          </cell>
          <cell r="C69">
            <v>1.25212018150726E-6</v>
          </cell>
          <cell r="D69">
            <v>3.5110633415677099E-6</v>
          </cell>
          <cell r="E69">
            <v>2.4959371272171401E-2</v>
          </cell>
          <cell r="F69">
            <v>4.0011019022036702E-3</v>
          </cell>
          <cell r="G69">
            <v>2.4014343146132499E-2</v>
          </cell>
          <cell r="H69">
            <v>8.3702387250357505E-3</v>
          </cell>
          <cell r="I69">
            <v>1.95559562941378E-2</v>
          </cell>
          <cell r="J69">
            <v>1.4487136889708201E-2</v>
          </cell>
          <cell r="K69">
            <v>1.52470889914659E-2</v>
          </cell>
          <cell r="L69">
            <v>2.3227095489903499E-2</v>
          </cell>
          <cell r="M69">
            <v>8.1760831221453101E-3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2.3605020281114841E-3</v>
          </cell>
          <cell r="J157">
            <v>2.3972912854062123E-3</v>
          </cell>
          <cell r="K157">
            <v>3.3754128820321048E-3</v>
          </cell>
          <cell r="L157">
            <v>3.4500393669829026E-3</v>
          </cell>
          <cell r="M157">
            <v>8.0246430920297689E-3</v>
          </cell>
        </row>
      </sheetData>
      <sheetData sheetId="69">
        <row r="5">
          <cell r="B5">
            <v>0.61645354141771425</v>
          </cell>
          <cell r="C5">
            <v>0.6372808510307536</v>
          </cell>
          <cell r="D5">
            <v>0.63044978090851178</v>
          </cell>
          <cell r="E5">
            <v>5.9901038416901721E-4</v>
          </cell>
          <cell r="F5">
            <v>4.7339466135452922E-4</v>
          </cell>
          <cell r="G5">
            <v>8.4649588978543257E-4</v>
          </cell>
          <cell r="H5">
            <v>1.2575590032549821E-3</v>
          </cell>
          <cell r="I5">
            <v>2.2793841887930533E-2</v>
          </cell>
          <cell r="J5">
            <v>0.27798231197707207</v>
          </cell>
          <cell r="K5">
            <v>0.45374230607164118</v>
          </cell>
          <cell r="L5">
            <v>1.6819644430739533</v>
          </cell>
          <cell r="M5">
            <v>2.0292283116600478</v>
          </cell>
        </row>
        <row r="12">
          <cell r="B12">
            <v>0.18853517176213402</v>
          </cell>
          <cell r="C12">
            <v>8.1331333761235417E-5</v>
          </cell>
          <cell r="D12">
            <v>1.0489556575674676E-3</v>
          </cell>
          <cell r="E12">
            <v>1.202828503474918E-4</v>
          </cell>
          <cell r="F12">
            <v>1.6860763742794504E-4</v>
          </cell>
          <cell r="G12">
            <v>1.9092528261638639E-4</v>
          </cell>
          <cell r="H12">
            <v>1.9947278600584531E-4</v>
          </cell>
          <cell r="I12">
            <v>4.8864794689658776E-4</v>
          </cell>
          <cell r="J12">
            <v>4.541974327452809E-4</v>
          </cell>
          <cell r="K12">
            <v>8.8360066860379148E-4</v>
          </cell>
          <cell r="L12">
            <v>9.1931377416762177E-4</v>
          </cell>
          <cell r="M12">
            <v>1.8417860003992865E-3</v>
          </cell>
        </row>
        <row r="19">
          <cell r="B19">
            <v>1.3280013079801172</v>
          </cell>
          <cell r="C19">
            <v>4.3772493806167763</v>
          </cell>
          <cell r="D19">
            <v>4.3846890808357024</v>
          </cell>
          <cell r="E19">
            <v>4.3847628137552945</v>
          </cell>
          <cell r="F19">
            <v>4.384763970507783</v>
          </cell>
          <cell r="G19">
            <v>4.3853748807273139</v>
          </cell>
          <cell r="H19">
            <v>4.3853893998339801</v>
          </cell>
          <cell r="I19">
            <v>4.3854093751472156</v>
          </cell>
          <cell r="J19">
            <v>4.3854209150900028</v>
          </cell>
          <cell r="K19">
            <v>4.385453412730004</v>
          </cell>
          <cell r="L19">
            <v>4.3854966213199855</v>
          </cell>
          <cell r="M19">
            <v>4.3856490331439852</v>
          </cell>
        </row>
        <row r="20">
          <cell r="B20">
            <v>5.6294120535569423</v>
          </cell>
          <cell r="C20">
            <v>5.7679770351054431</v>
          </cell>
          <cell r="D20">
            <v>5.558865514387727</v>
          </cell>
          <cell r="E20">
            <v>5.748558478788671</v>
          </cell>
          <cell r="F20">
            <v>5.7363884177444762</v>
          </cell>
          <cell r="G20">
            <v>5.5758428202019577</v>
          </cell>
          <cell r="H20">
            <v>5.4151258855518751</v>
          </cell>
          <cell r="I20">
            <v>5.254393845886475</v>
          </cell>
          <cell r="J20">
            <v>5.2544220776774395</v>
          </cell>
          <cell r="K20">
            <v>5.2544757272476499</v>
          </cell>
          <cell r="L20">
            <v>5.2544939438909699</v>
          </cell>
          <cell r="M20">
            <v>5.2547062277095282</v>
          </cell>
        </row>
        <row r="21">
          <cell r="B21">
            <v>0</v>
          </cell>
          <cell r="C21">
            <v>9.2700200317336073E-5</v>
          </cell>
          <cell r="D21">
            <v>2.1805747060389978E-4</v>
          </cell>
          <cell r="E21">
            <v>4.5438881819376487E-4</v>
          </cell>
          <cell r="F21">
            <v>6.7058712761398442E-4</v>
          </cell>
          <cell r="G21">
            <v>7.1134652780766256E-4</v>
          </cell>
          <cell r="H21">
            <v>7.4230658650913193E-4</v>
          </cell>
          <cell r="I21">
            <v>9.3996335510447852E-4</v>
          </cell>
          <cell r="J21">
            <v>9.560322889093049E-4</v>
          </cell>
          <cell r="K21">
            <v>1.126448003459564E-3</v>
          </cell>
          <cell r="L21">
            <v>1.1839285531364278E-3</v>
          </cell>
          <cell r="M21">
            <v>2.1148290405815203E-3</v>
          </cell>
        </row>
        <row r="28">
          <cell r="B28">
            <v>3.4587011089990665E-3</v>
          </cell>
          <cell r="C28">
            <v>4.9370869504977415E-3</v>
          </cell>
          <cell r="D28">
            <v>4.9813574282228847E-3</v>
          </cell>
          <cell r="E28">
            <v>1.0977981588555894E-2</v>
          </cell>
          <cell r="F28">
            <v>3.4515067738610912E-2</v>
          </cell>
          <cell r="G28">
            <v>4.8912387257414702E-2</v>
          </cell>
          <cell r="H28">
            <v>4.9002587332903941E-2</v>
          </cell>
          <cell r="I28">
            <v>0.15754398139796549</v>
          </cell>
          <cell r="J28">
            <v>0.17204530145186095</v>
          </cell>
          <cell r="K28">
            <v>0.59581469135821452</v>
          </cell>
          <cell r="L28">
            <v>0.86569906892859394</v>
          </cell>
          <cell r="M28">
            <v>0.90121737877527253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1.7939815413647304E-3</v>
          </cell>
          <cell r="J29">
            <v>1.8219413769087237E-3</v>
          </cell>
          <cell r="K29">
            <v>2.5653137903444033E-3</v>
          </cell>
          <cell r="L29">
            <v>2.6220299189070053E-3</v>
          </cell>
          <cell r="M29">
            <v>6.0987287499426231E-3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9.214017921763221E-3</v>
          </cell>
          <cell r="J31">
            <v>9.2918925315681727E-3</v>
          </cell>
          <cell r="K31">
            <v>1.202112352644186E-2</v>
          </cell>
          <cell r="L31">
            <v>1.2228951141163713E-2</v>
          </cell>
          <cell r="M31">
            <v>4.4222730106762809E-2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8">
          <cell r="B38">
            <v>1.2890711986112442</v>
          </cell>
          <cell r="C38">
            <v>3.4996909159546723</v>
          </cell>
          <cell r="D38">
            <v>3.4915388429445122</v>
          </cell>
          <cell r="E38">
            <v>3.4914586090935527</v>
          </cell>
          <cell r="F38">
            <v>3.4914603926869074</v>
          </cell>
          <cell r="G38">
            <v>3.4896835277066507</v>
          </cell>
          <cell r="H38">
            <v>3.4897142249838122</v>
          </cell>
          <cell r="I38">
            <v>3.4926231132841634</v>
          </cell>
          <cell r="J38">
            <v>3.4924726602457667</v>
          </cell>
          <cell r="K38">
            <v>3.4938626782601139</v>
          </cell>
          <cell r="L38">
            <v>3.4938981163866876</v>
          </cell>
          <cell r="M38">
            <v>3.5007016789111107</v>
          </cell>
        </row>
        <row r="39">
          <cell r="B39">
            <v>1.1764715367507452</v>
          </cell>
          <cell r="C39">
            <v>3.1939948347938421</v>
          </cell>
          <cell r="D39">
            <v>3.1865548408879141</v>
          </cell>
          <cell r="E39">
            <v>3.1864816154198126</v>
          </cell>
          <cell r="F39">
            <v>3.1864832432172649</v>
          </cell>
          <cell r="G39">
            <v>3.1848615864180352</v>
          </cell>
          <cell r="H39">
            <v>3.1848896023048803</v>
          </cell>
          <cell r="I39">
            <v>3.1875444008083558</v>
          </cell>
          <cell r="J39">
            <v>3.1874070897603062</v>
          </cell>
          <cell r="K39">
            <v>3.1886756904638336</v>
          </cell>
          <cell r="L39">
            <v>3.1887080330894984</v>
          </cell>
          <cell r="M39">
            <v>3.1949173081606541</v>
          </cell>
        </row>
      </sheetData>
      <sheetData sheetId="70">
        <row r="3">
          <cell r="B3">
            <v>48.063397652170998</v>
          </cell>
          <cell r="C3">
            <v>50.716969105145559</v>
          </cell>
          <cell r="D3">
            <v>52.36672429772225</v>
          </cell>
          <cell r="E3">
            <v>53.836874201048225</v>
          </cell>
          <cell r="F3">
            <v>54.805005691196918</v>
          </cell>
          <cell r="G3">
            <v>55.34884484155959</v>
          </cell>
          <cell r="H3">
            <v>56.040892717464061</v>
          </cell>
          <cell r="I3">
            <v>56.732940077531786</v>
          </cell>
          <cell r="J3">
            <v>57.427767586926009</v>
          </cell>
          <cell r="K3">
            <v>58.992518606212414</v>
          </cell>
          <cell r="L3">
            <v>57.520118862377814</v>
          </cell>
          <cell r="M3">
            <v>57.640468603318268</v>
          </cell>
        </row>
        <row r="6">
          <cell r="B6">
            <v>0</v>
          </cell>
          <cell r="C6">
            <v>4.8941898701298783</v>
          </cell>
          <cell r="D6">
            <v>4.8941927395568179</v>
          </cell>
          <cell r="E6">
            <v>4.8946940501014984</v>
          </cell>
          <cell r="F6">
            <v>4.8969226931253971</v>
          </cell>
          <cell r="G6">
            <v>4.8973529965750355</v>
          </cell>
          <cell r="H6">
            <v>4.8973695265629313</v>
          </cell>
          <cell r="I6">
            <v>4.8974326927537959</v>
          </cell>
          <cell r="J6">
            <v>4.8974697400503482</v>
          </cell>
          <cell r="K6">
            <v>4.8977340518093415</v>
          </cell>
          <cell r="L6">
            <v>4.8978936995824602</v>
          </cell>
          <cell r="M6">
            <v>4.9011799509480811</v>
          </cell>
        </row>
        <row r="11">
          <cell r="B11">
            <v>60.070001295778674</v>
          </cell>
          <cell r="C11">
            <v>62.576415705882503</v>
          </cell>
          <cell r="D11">
            <v>64.89297917404356</v>
          </cell>
          <cell r="E11">
            <v>67.322485898913556</v>
          </cell>
          <cell r="F11">
            <v>69.289123625204695</v>
          </cell>
          <cell r="G11">
            <v>70.275836536509644</v>
          </cell>
          <cell r="H11">
            <v>71.159350635590158</v>
          </cell>
          <cell r="I11">
            <v>72.043924207595126</v>
          </cell>
          <cell r="J11">
            <v>72.740416374337727</v>
          </cell>
          <cell r="K11">
            <v>75.061473775796273</v>
          </cell>
          <cell r="L11">
            <v>73.588998271849192</v>
          </cell>
          <cell r="M11">
            <v>73.705258385557272</v>
          </cell>
        </row>
        <row r="18">
          <cell r="B18">
            <v>3.5600024186335166</v>
          </cell>
          <cell r="C18">
            <v>3.4647176841110778</v>
          </cell>
          <cell r="D18">
            <v>2.8283307804067008</v>
          </cell>
          <cell r="E18">
            <v>2.1761751741776574E-3</v>
          </cell>
          <cell r="F18">
            <v>2.3320449130657664E-3</v>
          </cell>
          <cell r="G18">
            <v>2.1616214738610644E-3</v>
          </cell>
          <cell r="H18">
            <v>2.6648062931895456E-3</v>
          </cell>
          <cell r="I18">
            <v>5.9389703524296115E-3</v>
          </cell>
          <cell r="J18">
            <v>4.5161408293557916E-3</v>
          </cell>
          <cell r="K18">
            <v>7.3624924194591029E-3</v>
          </cell>
          <cell r="L18">
            <v>4.7508153923690672E-3</v>
          </cell>
          <cell r="M18">
            <v>7.6685756925676139E-3</v>
          </cell>
        </row>
        <row r="19">
          <cell r="B19">
            <v>12.728641485148255</v>
          </cell>
          <cell r="C19">
            <v>13.638425546126328</v>
          </cell>
          <cell r="D19">
            <v>13.523037239470389</v>
          </cell>
          <cell r="E19">
            <v>17.062316932226032</v>
          </cell>
          <cell r="F19">
            <v>16.775319993360338</v>
          </cell>
          <cell r="G19">
            <v>16.235536328960926</v>
          </cell>
          <cell r="H19">
            <v>18.046073713926965</v>
          </cell>
          <cell r="I19">
            <v>19.945106761687693</v>
          </cell>
          <cell r="J19">
            <v>21.861866078176114</v>
          </cell>
          <cell r="K19">
            <v>22.152197931817046</v>
          </cell>
          <cell r="L19">
            <v>21.90221904285821</v>
          </cell>
          <cell r="M19">
            <v>22.12497547065243</v>
          </cell>
        </row>
        <row r="21">
          <cell r="B21">
            <v>7.7980427044280134</v>
          </cell>
          <cell r="C21">
            <v>8.0801405102975696</v>
          </cell>
          <cell r="D21">
            <v>5.6082610366615926</v>
          </cell>
          <cell r="E21">
            <v>5.5456208031236551</v>
          </cell>
          <cell r="F21">
            <v>5.482976833769019</v>
          </cell>
          <cell r="G21">
            <v>5.4553062919067088</v>
          </cell>
          <cell r="H21">
            <v>5.427626898882254</v>
          </cell>
          <cell r="I21">
            <v>5.3999336152827189</v>
          </cell>
          <cell r="J21">
            <v>5.3999487302271492</v>
          </cell>
          <cell r="K21">
            <v>5.3999254085181194</v>
          </cell>
          <cell r="L21">
            <v>5.3999340051263482</v>
          </cell>
          <cell r="M21">
            <v>5.399870772846751</v>
          </cell>
        </row>
        <row r="22">
          <cell r="B22">
            <v>6.7628305193703553E-2</v>
          </cell>
          <cell r="C22">
            <v>8.549322334665227E-2</v>
          </cell>
          <cell r="D22">
            <v>8.5494031852178701E-2</v>
          </cell>
          <cell r="E22">
            <v>8.5494744205383541E-2</v>
          </cell>
          <cell r="F22">
            <v>8.5494864492322784E-2</v>
          </cell>
          <cell r="G22">
            <v>8.5495388610752995E-2</v>
          </cell>
          <cell r="H22">
            <v>8.5497024496861071E-2</v>
          </cell>
          <cell r="I22">
            <v>8.5498450172564411E-2</v>
          </cell>
          <cell r="J22">
            <v>8.5500694497349997E-2</v>
          </cell>
          <cell r="K22">
            <v>8.5504483145774204E-2</v>
          </cell>
          <cell r="L22">
            <v>8.5510072730655792E-2</v>
          </cell>
          <cell r="M22">
            <v>8.552991494359366E-2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4.8122107131595704E-3</v>
          </cell>
          <cell r="F23">
            <v>1.9919247502093725E-2</v>
          </cell>
          <cell r="G23">
            <v>2.8359481708946251E-2</v>
          </cell>
          <cell r="H23">
            <v>2.737172603363159E-2</v>
          </cell>
          <cell r="I23">
            <v>0.13791823716880974</v>
          </cell>
          <cell r="J23">
            <v>0.18100308142780563</v>
          </cell>
          <cell r="K23">
            <v>0.38107241475372899</v>
          </cell>
          <cell r="L23">
            <v>0.37471862339998979</v>
          </cell>
          <cell r="M23">
            <v>0.36871252032407076</v>
          </cell>
        </row>
        <row r="24">
          <cell r="B24">
            <v>0.74846252234159583</v>
          </cell>
          <cell r="C24">
            <v>0.94973006746694177</v>
          </cell>
          <cell r="D24">
            <v>2.4434217530032591</v>
          </cell>
          <cell r="E24">
            <v>4.076551193078199</v>
          </cell>
          <cell r="F24">
            <v>5.7626146056679524</v>
          </cell>
          <cell r="G24">
            <v>6.3435157869615031</v>
          </cell>
          <cell r="H24">
            <v>6.3963215561289788</v>
          </cell>
          <cell r="I24">
            <v>6.4452190996512106</v>
          </cell>
          <cell r="J24">
            <v>6.4462004467996579</v>
          </cell>
          <cell r="K24">
            <v>8.9077582137867317</v>
          </cell>
          <cell r="L24">
            <v>8.9077843281803428</v>
          </cell>
          <cell r="M24">
            <v>8.9079716082629048</v>
          </cell>
        </row>
        <row r="33">
          <cell r="B33">
            <v>12.006603643607672</v>
          </cell>
          <cell r="C33">
            <v>12.71004042472131</v>
          </cell>
          <cell r="D33">
            <v>13.376849199140796</v>
          </cell>
          <cell r="E33">
            <v>14.336692683647257</v>
          </cell>
          <cell r="F33">
            <v>15.337590933769059</v>
          </cell>
          <cell r="G33">
            <v>15.780984432012502</v>
          </cell>
          <cell r="H33">
            <v>15.972666913529467</v>
          </cell>
          <cell r="I33">
            <v>16.165822557186868</v>
          </cell>
          <cell r="J33">
            <v>16.167287996504875</v>
          </cell>
          <cell r="K33">
            <v>16.924232740279404</v>
          </cell>
          <cell r="L33">
            <v>16.92428093042167</v>
          </cell>
          <cell r="M33">
            <v>16.924643793565728</v>
          </cell>
        </row>
        <row r="34">
          <cell r="B34">
            <v>8.8978010868418398</v>
          </cell>
          <cell r="C34">
            <v>8.1049516491627163</v>
          </cell>
          <cell r="D34">
            <v>8.0012138526320324</v>
          </cell>
          <cell r="E34">
            <v>6.5037898715046092</v>
          </cell>
          <cell r="F34">
            <v>4.9549618043410142</v>
          </cell>
          <cell r="G34">
            <v>3.3843237401522801</v>
          </cell>
          <cell r="H34">
            <v>1.8143365642527731</v>
          </cell>
          <cell r="I34">
            <v>0.25899172455595304</v>
          </cell>
          <cell r="J34">
            <v>0.25896196311549757</v>
          </cell>
          <cell r="K34">
            <v>0.2588821362924581</v>
          </cell>
          <cell r="L34">
            <v>0.24941758660326482</v>
          </cell>
          <cell r="M34">
            <v>0.24630204660625804</v>
          </cell>
        </row>
        <row r="35">
          <cell r="B35">
            <v>2.730001359289727</v>
          </cell>
          <cell r="C35">
            <v>2.2360578882879474</v>
          </cell>
          <cell r="D35">
            <v>5.2493735260002884E-3</v>
          </cell>
          <cell r="E35">
            <v>1.5164453772080518E-3</v>
          </cell>
          <cell r="F35">
            <v>2.244531151878349E-3</v>
          </cell>
          <cell r="G35">
            <v>2.0924627417330602E-3</v>
          </cell>
          <cell r="H35">
            <v>2.3215026352251459E-3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1.9071667136298729E-4</v>
          </cell>
          <cell r="E36">
            <v>7.8042432914316232E-4</v>
          </cell>
          <cell r="F36">
            <v>8.7087580470823365E-4</v>
          </cell>
          <cell r="G36">
            <v>9.6445261776383713E-4</v>
          </cell>
          <cell r="H36">
            <v>9.5028481734133234E-4</v>
          </cell>
          <cell r="I36">
            <v>7.3489808228835115E-4</v>
          </cell>
          <cell r="J36">
            <v>6.9236404175023164E-4</v>
          </cell>
          <cell r="K36">
            <v>7.6115972723622683E-4</v>
          </cell>
          <cell r="L36">
            <v>7.6896727725719622E-4</v>
          </cell>
          <cell r="M36">
            <v>1.7220043318162124E-3</v>
          </cell>
        </row>
        <row r="37">
          <cell r="B37">
            <v>35.249742172984043</v>
          </cell>
          <cell r="C37">
            <v>30.090951017401039</v>
          </cell>
          <cell r="D37">
            <v>31.240931150886645</v>
          </cell>
          <cell r="E37">
            <v>26.50981343606108</v>
          </cell>
          <cell r="F37">
            <v>23.483340052539589</v>
          </cell>
          <cell r="G37">
            <v>21.773281804695966</v>
          </cell>
          <cell r="H37">
            <v>20.101271779692837</v>
          </cell>
          <cell r="I37">
            <v>18.365841400096571</v>
          </cell>
          <cell r="J37">
            <v>14.817262477177426</v>
          </cell>
          <cell r="K37">
            <v>11.945286353558611</v>
          </cell>
          <cell r="L37">
            <v>11.155544546887146</v>
          </cell>
          <cell r="M37">
            <v>9.3591619085932223</v>
          </cell>
        </row>
        <row r="38">
          <cell r="B38">
            <v>0.30261782701597645</v>
          </cell>
          <cell r="C38">
            <v>1.7905527596942506E-4</v>
          </cell>
          <cell r="D38">
            <v>2.7322426406064806</v>
          </cell>
          <cell r="E38">
            <v>2.5503942059131246</v>
          </cell>
          <cell r="F38">
            <v>2.5659474473621469</v>
          </cell>
          <cell r="G38">
            <v>2.6918348955409832</v>
          </cell>
          <cell r="H38">
            <v>2.7006688646978398</v>
          </cell>
          <cell r="I38">
            <v>2.7074619774904827</v>
          </cell>
          <cell r="J38">
            <v>2.707081496928649</v>
          </cell>
          <cell r="K38">
            <v>2.6778740526828901</v>
          </cell>
          <cell r="L38">
            <v>2.666974804275378</v>
          </cell>
          <cell r="M38">
            <v>2.5868912991184008</v>
          </cell>
        </row>
        <row r="39">
          <cell r="B39">
            <v>0.4367254462848551</v>
          </cell>
          <cell r="C39">
            <v>0.55206636573168688</v>
          </cell>
          <cell r="D39">
            <v>0.92894610832448998</v>
          </cell>
          <cell r="E39">
            <v>2.1950770968419704</v>
          </cell>
          <cell r="F39">
            <v>3.6671511781056245</v>
          </cell>
          <cell r="G39">
            <v>5.695269545942252</v>
          </cell>
          <cell r="H39">
            <v>5.7581540466991603</v>
          </cell>
          <cell r="I39">
            <v>5.7582969054938742</v>
          </cell>
          <cell r="J39">
            <v>6.1576014647408517</v>
          </cell>
          <cell r="K39">
            <v>6.4687898443805771</v>
          </cell>
          <cell r="L39">
            <v>6.4689130197494116</v>
          </cell>
          <cell r="M39">
            <v>6.8318714858221439</v>
          </cell>
        </row>
        <row r="55">
          <cell r="B55">
            <v>9.8138874591632455</v>
          </cell>
          <cell r="C55">
            <v>10.335082495356913</v>
          </cell>
          <cell r="D55">
            <v>10.335214017417345</v>
          </cell>
          <cell r="E55">
            <v>10.582285632029807</v>
          </cell>
          <cell r="F55">
            <v>10.862143206871684</v>
          </cell>
          <cell r="G55">
            <v>11.101039286036473</v>
          </cell>
          <cell r="H55">
            <v>11.319355290668849</v>
          </cell>
          <cell r="I55">
            <v>11.538020088784849</v>
          </cell>
          <cell r="J55">
            <v>11.538029713477815</v>
          </cell>
          <cell r="K55">
            <v>11.736550523074435</v>
          </cell>
          <cell r="L55">
            <v>11.736570291395749</v>
          </cell>
          <cell r="M55">
            <v>11.736647636375084</v>
          </cell>
        </row>
        <row r="56">
          <cell r="B56">
            <v>1.1081307828686444</v>
          </cell>
          <cell r="C56">
            <v>1.4007930752062225</v>
          </cell>
          <cell r="D56">
            <v>3.5428893375404504</v>
          </cell>
          <cell r="E56">
            <v>5.8022003489069958</v>
          </cell>
          <cell r="F56">
            <v>8.1553379624186562</v>
          </cell>
          <cell r="G56">
            <v>8.9018312727423847</v>
          </cell>
          <cell r="H56">
            <v>8.9020034699778368</v>
          </cell>
          <cell r="I56">
            <v>8.9020719328980746</v>
          </cell>
          <cell r="J56">
            <v>8.9070876420349538</v>
          </cell>
          <cell r="K56">
            <v>10.711794923754772</v>
          </cell>
          <cell r="L56">
            <v>10.711880862873663</v>
          </cell>
          <cell r="M56">
            <v>10.712818380064446</v>
          </cell>
        </row>
        <row r="57">
          <cell r="B57">
            <v>6.9177034052557813</v>
          </cell>
          <cell r="C57">
            <v>6.3114870214292873</v>
          </cell>
          <cell r="D57">
            <v>6.2459485420129051</v>
          </cell>
          <cell r="E57">
            <v>5.0979628187381438</v>
          </cell>
          <cell r="F57">
            <v>3.8997213582848453</v>
          </cell>
          <cell r="G57">
            <v>2.6745119541471274</v>
          </cell>
          <cell r="H57">
            <v>1.4398565745208727</v>
          </cell>
          <cell r="I57">
            <v>0.20682769449933283</v>
          </cell>
          <cell r="J57">
            <v>0.20677012355221672</v>
          </cell>
          <cell r="K57">
            <v>0.20676133914373071</v>
          </cell>
          <cell r="L57">
            <v>0.19923066649164786</v>
          </cell>
          <cell r="M57">
            <v>0.19750860391141933</v>
          </cell>
        </row>
        <row r="58">
          <cell r="B58">
            <v>1.8458221690497658</v>
          </cell>
          <cell r="C58">
            <v>1.5183951090419299</v>
          </cell>
          <cell r="D58">
            <v>3.5876187191758182E-3</v>
          </cell>
          <cell r="E58">
            <v>1.0474846443064624E-3</v>
          </cell>
          <cell r="F58">
            <v>1.5668230272080795E-3</v>
          </cell>
          <cell r="G58">
            <v>1.4759709064499579E-3</v>
          </cell>
          <cell r="H58">
            <v>1.6545059093420211E-3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28.619768228278016</v>
          </cell>
          <cell r="C59">
            <v>24.244662871139131</v>
          </cell>
          <cell r="D59">
            <v>27.382861396011151</v>
          </cell>
          <cell r="E59">
            <v>23.424003688218907</v>
          </cell>
          <cell r="F59">
            <v>21.029246528335481</v>
          </cell>
          <cell r="G59">
            <v>19.787287505570838</v>
          </cell>
          <cell r="H59">
            <v>18.4760123315938</v>
          </cell>
          <cell r="I59">
            <v>17.165093941802638</v>
          </cell>
          <cell r="J59">
            <v>14.287782282784919</v>
          </cell>
          <cell r="K59">
            <v>11.089916259663976</v>
          </cell>
          <cell r="L59">
            <v>10.431766011165248</v>
          </cell>
          <cell r="M59">
            <v>8.8964749956904665</v>
          </cell>
        </row>
        <row r="60">
          <cell r="B60">
            <v>0</v>
          </cell>
          <cell r="C60">
            <v>0</v>
          </cell>
          <cell r="D60">
            <v>5.9599661909729082E-2</v>
          </cell>
          <cell r="E60">
            <v>0.1780125701281248</v>
          </cell>
          <cell r="F60">
            <v>0.21439791527295335</v>
          </cell>
          <cell r="G60">
            <v>0.2358347296637453</v>
          </cell>
          <cell r="H60">
            <v>0.23987241592551886</v>
          </cell>
          <cell r="I60">
            <v>0.2398376785583364</v>
          </cell>
          <cell r="J60">
            <v>0.23484507713664482</v>
          </cell>
          <cell r="K60">
            <v>2.5181622129561236</v>
          </cell>
          <cell r="L60">
            <v>2.5180946645725926</v>
          </cell>
          <cell r="M60">
            <v>2.5171689168689806</v>
          </cell>
        </row>
        <row r="61">
          <cell r="B61">
            <v>2.367401608391289</v>
          </cell>
          <cell r="C61">
            <v>2.3075019776179779</v>
          </cell>
          <cell r="D61">
            <v>1.8879107959214712</v>
          </cell>
          <cell r="E61">
            <v>1.4580373666990302E-3</v>
          </cell>
          <cell r="F61">
            <v>1.5683002040367286E-3</v>
          </cell>
          <cell r="G61">
            <v>1.459094494856218E-3</v>
          </cell>
          <cell r="H61">
            <v>1.8054062636359183E-3</v>
          </cell>
          <cell r="I61">
            <v>4.0384998396521344E-3</v>
          </cell>
          <cell r="J61">
            <v>3.0709757639619389E-3</v>
          </cell>
          <cell r="K61">
            <v>5.0064948452321848E-3</v>
          </cell>
          <cell r="L61">
            <v>3.230554466810968E-3</v>
          </cell>
          <cell r="M61">
            <v>5.2146314709459853E-3</v>
          </cell>
        </row>
        <row r="62">
          <cell r="B62">
            <v>5.1850547397553122</v>
          </cell>
          <cell r="C62">
            <v>5.5675576969546663</v>
          </cell>
          <cell r="D62">
            <v>5.6974143899913985</v>
          </cell>
          <cell r="E62">
            <v>8.6445865269911302</v>
          </cell>
          <cell r="F62">
            <v>8.6142189520872385</v>
          </cell>
          <cell r="G62">
            <v>7.7118045398205179</v>
          </cell>
          <cell r="H62">
            <v>8.6818259071383022</v>
          </cell>
          <cell r="I62">
            <v>10.39608196975138</v>
          </cell>
          <cell r="J62">
            <v>12.082374866871701</v>
          </cell>
          <cell r="K62">
            <v>12.130011066438859</v>
          </cell>
          <cell r="L62">
            <v>12.217852048970395</v>
          </cell>
          <cell r="M62">
            <v>12.505591090885092</v>
          </cell>
        </row>
        <row r="63">
          <cell r="B63">
            <v>6.582272165428197</v>
          </cell>
          <cell r="C63">
            <v>7.0678484469436738</v>
          </cell>
          <cell r="D63">
            <v>6.8712550076683447</v>
          </cell>
          <cell r="E63">
            <v>7.2980460769640532</v>
          </cell>
          <cell r="F63">
            <v>7.1432924805068438</v>
          </cell>
          <cell r="G63">
            <v>7.6205485480287027</v>
          </cell>
          <cell r="H63">
            <v>8.4119468974628333</v>
          </cell>
          <cell r="I63">
            <v>8.5534356466272889</v>
          </cell>
          <cell r="J63">
            <v>8.6877871184068809</v>
          </cell>
          <cell r="K63">
            <v>8.9160718502690681</v>
          </cell>
          <cell r="L63">
            <v>8.5906852935782787</v>
          </cell>
          <cell r="M63">
            <v>8.5155063749232163</v>
          </cell>
        </row>
        <row r="64">
          <cell r="B64">
            <v>5.3111180950081511</v>
          </cell>
          <cell r="C64">
            <v>6.2669381200370493</v>
          </cell>
          <cell r="D64">
            <v>5.830289544770717</v>
          </cell>
          <cell r="E64">
            <v>6.8561023726576122</v>
          </cell>
          <cell r="F64">
            <v>7.4752270085031585</v>
          </cell>
          <cell r="G64">
            <v>8.0997356498758943</v>
          </cell>
          <cell r="H64">
            <v>8.6013304502632071</v>
          </cell>
          <cell r="I64">
            <v>9.1002203407406856</v>
          </cell>
          <cell r="J64">
            <v>9.2087663402974886</v>
          </cell>
          <cell r="K64">
            <v>9.465310930080129</v>
          </cell>
          <cell r="L64">
            <v>7.6506546937175548</v>
          </cell>
          <cell r="M64">
            <v>8.1153906501679955</v>
          </cell>
        </row>
        <row r="65">
          <cell r="B65">
            <v>0.46151904644401415</v>
          </cell>
          <cell r="C65">
            <v>0.54457562852655117</v>
          </cell>
          <cell r="D65">
            <v>0.54457840091738763</v>
          </cell>
          <cell r="E65">
            <v>0.54459672441825557</v>
          </cell>
          <cell r="F65">
            <v>0.54535907420408958</v>
          </cell>
          <cell r="G65">
            <v>0.54537394158379648</v>
          </cell>
          <cell r="H65">
            <v>0.54539282501736919</v>
          </cell>
          <cell r="I65">
            <v>0.54541815460530785</v>
          </cell>
          <cell r="J65">
            <v>0.54543603919673045</v>
          </cell>
          <cell r="K65">
            <v>0.54548760688418607</v>
          </cell>
          <cell r="L65">
            <v>0.54556344430580939</v>
          </cell>
          <cell r="M65">
            <v>0.545828940277305</v>
          </cell>
        </row>
        <row r="66">
          <cell r="B66">
            <v>4.1173665479379906</v>
          </cell>
          <cell r="C66">
            <v>4.2663141894371162</v>
          </cell>
          <cell r="D66">
            <v>2.9611618273573197</v>
          </cell>
          <cell r="E66">
            <v>2.9280877840492918</v>
          </cell>
          <cell r="F66">
            <v>2.8950117682300451</v>
          </cell>
          <cell r="G66">
            <v>2.8804017221267424</v>
          </cell>
          <cell r="H66">
            <v>2.9092080178008861</v>
          </cell>
          <cell r="I66">
            <v>2.9375638867138005</v>
          </cell>
          <cell r="J66">
            <v>2.9375721092435705</v>
          </cell>
          <cell r="K66">
            <v>2.9375594222338575</v>
          </cell>
          <cell r="L66">
            <v>2.9375640987887341</v>
          </cell>
          <cell r="M66">
            <v>2.937529700428632</v>
          </cell>
        </row>
        <row r="67">
          <cell r="B67">
            <v>6.7628305193703553E-2</v>
          </cell>
          <cell r="C67">
            <v>8.549322334665227E-2</v>
          </cell>
          <cell r="D67">
            <v>8.5494031852178701E-2</v>
          </cell>
          <cell r="E67">
            <v>8.5494744205383541E-2</v>
          </cell>
          <cell r="F67">
            <v>8.5494864492322784E-2</v>
          </cell>
          <cell r="G67">
            <v>8.5495388610752995E-2</v>
          </cell>
          <cell r="H67">
            <v>8.5497024496861071E-2</v>
          </cell>
          <cell r="I67">
            <v>8.5498450172564411E-2</v>
          </cell>
          <cell r="J67">
            <v>8.5500694497349997E-2</v>
          </cell>
          <cell r="K67">
            <v>8.5504483145774204E-2</v>
          </cell>
          <cell r="L67">
            <v>8.5510072730655792E-2</v>
          </cell>
          <cell r="M67">
            <v>8.552991494359366E-2</v>
          </cell>
        </row>
        <row r="68">
          <cell r="B68">
            <v>0.31051179230853199</v>
          </cell>
          <cell r="C68">
            <v>0.39251918603522967</v>
          </cell>
          <cell r="D68">
            <v>0.66048068301871221</v>
          </cell>
          <cell r="E68">
            <v>1.5606998158546403</v>
          </cell>
          <cell r="F68">
            <v>2.6073444876330996</v>
          </cell>
          <cell r="G68">
            <v>4.0493366471649388</v>
          </cell>
          <cell r="H68">
            <v>4.1199592204132438</v>
          </cell>
          <cell r="I68">
            <v>4.1459737719555898</v>
          </cell>
          <cell r="J68">
            <v>4.4334730546134109</v>
          </cell>
          <cell r="K68">
            <v>4.6575286879540165</v>
          </cell>
          <cell r="L68">
            <v>4.6576173742195826</v>
          </cell>
          <cell r="M68">
            <v>4.9189474697919477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9.5515411264043349E-4</v>
          </cell>
          <cell r="F69">
            <v>5.6189530099446166E-3</v>
          </cell>
          <cell r="G69">
            <v>6.6503801770060314E-3</v>
          </cell>
          <cell r="H69">
            <v>6.6750684504462039E-3</v>
          </cell>
          <cell r="I69">
            <v>3.9514361576312794E-2</v>
          </cell>
          <cell r="J69">
            <v>5.9437377291071909E-2</v>
          </cell>
          <cell r="K69">
            <v>0.15425433788048354</v>
          </cell>
          <cell r="L69">
            <v>0.15433507314529488</v>
          </cell>
          <cell r="M69">
            <v>0.15476388108462497</v>
          </cell>
        </row>
        <row r="70">
          <cell r="B70">
            <v>0</v>
          </cell>
          <cell r="C70">
            <v>4.0435960343427624</v>
          </cell>
          <cell r="D70">
            <v>4.0435984050728937</v>
          </cell>
          <cell r="E70">
            <v>4.0437475260423748</v>
          </cell>
          <cell r="F70">
            <v>4.0437546745976238</v>
          </cell>
          <cell r="G70">
            <v>4.043757543587982</v>
          </cell>
          <cell r="H70">
            <v>4.04376503890711</v>
          </cell>
          <cell r="I70">
            <v>4.0437675444876886</v>
          </cell>
          <cell r="J70">
            <v>4.0437698587542821</v>
          </cell>
          <cell r="K70">
            <v>4.0437749248665673</v>
          </cell>
          <cell r="L70">
            <v>4.0437821086781058</v>
          </cell>
          <cell r="M70">
            <v>4.0438089571902776</v>
          </cell>
        </row>
        <row r="71">
          <cell r="B71">
            <v>72.708184345082643</v>
          </cell>
          <cell r="C71">
            <v>74.352765075415135</v>
          </cell>
          <cell r="D71">
            <v>76.152283660181197</v>
          </cell>
          <cell r="E71">
            <v>77.049287305328377</v>
          </cell>
          <cell r="F71">
            <v>77.57930435767922</v>
          </cell>
          <cell r="G71">
            <v>77.746544174538201</v>
          </cell>
          <cell r="H71">
            <v>77.786160444810136</v>
          </cell>
          <cell r="I71">
            <v>77.903363963013504</v>
          </cell>
          <cell r="J71">
            <v>77.261703273923032</v>
          </cell>
          <cell r="K71">
            <v>79.203695063191205</v>
          </cell>
          <cell r="L71">
            <v>76.48433725910013</v>
          </cell>
          <cell r="M71">
            <v>75.888730144074017</v>
          </cell>
        </row>
      </sheetData>
      <sheetData sheetId="71">
        <row r="3">
          <cell r="B3">
            <v>56.994774574912441</v>
          </cell>
          <cell r="C3">
            <v>58.701894525487354</v>
          </cell>
          <cell r="D3">
            <v>61.53828247256611</v>
          </cell>
          <cell r="E3">
            <v>62.070155399954551</v>
          </cell>
          <cell r="F3">
            <v>62.292734367637543</v>
          </cell>
          <cell r="G3">
            <v>62.658357045144271</v>
          </cell>
          <cell r="H3">
            <v>62.135864742020402</v>
          </cell>
          <cell r="I3">
            <v>61.613274690008062</v>
          </cell>
          <cell r="J3">
            <v>62.660952328774592</v>
          </cell>
          <cell r="K3">
            <v>63.515795768658684</v>
          </cell>
          <cell r="L3">
            <v>64.325845095413101</v>
          </cell>
          <cell r="M3">
            <v>65.100047274449324</v>
          </cell>
        </row>
        <row r="6">
          <cell r="B6">
            <v>0</v>
          </cell>
          <cell r="C6">
            <v>6.9641618625999007</v>
          </cell>
          <cell r="D6">
            <v>6.9631050582351612</v>
          </cell>
          <cell r="E6">
            <v>6.9635040629478571</v>
          </cell>
          <cell r="F6">
            <v>6.9635886619029925</v>
          </cell>
          <cell r="G6">
            <v>6.9636716789491047</v>
          </cell>
          <cell r="H6">
            <v>6.9635556308567494</v>
          </cell>
          <cell r="I6">
            <v>6.963245391434417</v>
          </cell>
          <cell r="J6">
            <v>6.9621397771753495</v>
          </cell>
          <cell r="K6">
            <v>6.9622045533586521</v>
          </cell>
          <cell r="L6">
            <v>6.9622165852599061</v>
          </cell>
          <cell r="M6">
            <v>6.9630194195507347</v>
          </cell>
        </row>
        <row r="11">
          <cell r="B11">
            <v>60.950000990234308</v>
          </cell>
          <cell r="C11">
            <v>60.523531823526319</v>
          </cell>
          <cell r="D11">
            <v>65.448503770229138</v>
          </cell>
          <cell r="E11">
            <v>65.720020908103237</v>
          </cell>
          <cell r="F11">
            <v>65.661940883920266</v>
          </cell>
          <cell r="G11">
            <v>65.77064048036631</v>
          </cell>
          <cell r="H11">
            <v>65.01855706110976</v>
          </cell>
          <cell r="I11">
            <v>64.302759288363006</v>
          </cell>
          <cell r="J11">
            <v>65.467362875246152</v>
          </cell>
          <cell r="K11">
            <v>66.452431906461641</v>
          </cell>
          <cell r="L11">
            <v>67.413586339087203</v>
          </cell>
          <cell r="M11">
            <v>68.297108154000441</v>
          </cell>
        </row>
        <row r="12">
          <cell r="B12">
            <v>30.256633843665373</v>
          </cell>
          <cell r="C12">
            <v>26.883510638348966</v>
          </cell>
          <cell r="D12">
            <v>25.297306516906566</v>
          </cell>
          <cell r="E12">
            <v>21.304529904268346</v>
          </cell>
          <cell r="F12">
            <v>17.0289564936839</v>
          </cell>
          <cell r="G12">
            <v>13.912991161495354</v>
          </cell>
          <cell r="H12">
            <v>12.887783922177579</v>
          </cell>
          <cell r="I12">
            <v>13.326404342327306</v>
          </cell>
          <cell r="J12">
            <v>9.1831211959824479</v>
          </cell>
          <cell r="K12">
            <v>7.5958399778747125</v>
          </cell>
          <cell r="L12">
            <v>4.4209128940937479</v>
          </cell>
          <cell r="M12">
            <v>2.2977302857920496</v>
          </cell>
        </row>
        <row r="13">
          <cell r="B13">
            <v>0</v>
          </cell>
          <cell r="C13">
            <v>0</v>
          </cell>
          <cell r="D13">
            <v>1.4554086227868961E-4</v>
          </cell>
          <cell r="E13">
            <v>3.2727956524471538E-4</v>
          </cell>
          <cell r="F13">
            <v>6.9286665299217562E-4</v>
          </cell>
          <cell r="G13">
            <v>3.4874555674529274E-4</v>
          </cell>
          <cell r="H13">
            <v>3.3481203292743192E-4</v>
          </cell>
          <cell r="I13">
            <v>6.753226863566021E-4</v>
          </cell>
          <cell r="J13">
            <v>3.6551896007044172E-4</v>
          </cell>
          <cell r="K13">
            <v>7.2859329150467211E-4</v>
          </cell>
          <cell r="L13">
            <v>5.5322918758157682E-4</v>
          </cell>
          <cell r="M13">
            <v>1.2467852632024939E-3</v>
          </cell>
        </row>
        <row r="14">
          <cell r="B14">
            <v>25.268014232197732</v>
          </cell>
          <cell r="C14">
            <v>23.777517624197639</v>
          </cell>
          <cell r="D14">
            <v>25.505899877150846</v>
          </cell>
          <cell r="E14">
            <v>26.447725042170347</v>
          </cell>
          <cell r="F14">
            <v>26.760095359298759</v>
          </cell>
          <cell r="G14">
            <v>26.923996024571302</v>
          </cell>
          <cell r="H14">
            <v>25.200674298631661</v>
          </cell>
          <cell r="I14">
            <v>23.526653047832347</v>
          </cell>
          <cell r="J14">
            <v>22.952533700604647</v>
          </cell>
          <cell r="K14">
            <v>22.368826421959227</v>
          </cell>
          <cell r="L14">
            <v>21.877793986639912</v>
          </cell>
          <cell r="M14">
            <v>20.82517235746932</v>
          </cell>
        </row>
        <row r="15">
          <cell r="B15">
            <v>0.28067236921482414</v>
          </cell>
          <cell r="C15">
            <v>2.9722613826036812</v>
          </cell>
          <cell r="D15">
            <v>2.6947765325806172E-2</v>
          </cell>
          <cell r="E15">
            <v>9.1310749149691936E-4</v>
          </cell>
          <cell r="F15">
            <v>8.0291708219831987E-4</v>
          </cell>
          <cell r="G15">
            <v>7.9864994536356338E-4</v>
          </cell>
          <cell r="H15">
            <v>7.8954869210407853E-4</v>
          </cell>
          <cell r="I15">
            <v>8.5902256486846199E-4</v>
          </cell>
          <cell r="J15">
            <v>8.8482165922968705E-4</v>
          </cell>
          <cell r="K15">
            <v>9.0736559769485946E-4</v>
          </cell>
          <cell r="L15">
            <v>9.0170035022899204E-4</v>
          </cell>
          <cell r="M15">
            <v>1.5310059776034233E-3</v>
          </cell>
        </row>
        <row r="16">
          <cell r="B16">
            <v>1.4022777921984686</v>
          </cell>
          <cell r="C16">
            <v>1.5372237894422429</v>
          </cell>
          <cell r="D16">
            <v>1.6202752603275612</v>
          </cell>
          <cell r="E16">
            <v>1.6191420990756968</v>
          </cell>
          <cell r="F16">
            <v>1.7752017737038859</v>
          </cell>
          <cell r="G16">
            <v>1.9115377898339581</v>
          </cell>
          <cell r="H16">
            <v>2.0148560079195281</v>
          </cell>
          <cell r="I16">
            <v>2.1794599987804886</v>
          </cell>
          <cell r="J16">
            <v>2.1836107947454972</v>
          </cell>
          <cell r="K16">
            <v>2.1779814858753177</v>
          </cell>
          <cell r="L16">
            <v>3.5047527866184272</v>
          </cell>
          <cell r="M16">
            <v>3.522019049057219</v>
          </cell>
        </row>
        <row r="17">
          <cell r="B17">
            <v>7.7268867814025066</v>
          </cell>
          <cell r="C17">
            <v>8.3696952749782767</v>
          </cell>
          <cell r="D17">
            <v>8.1252045334296454</v>
          </cell>
          <cell r="E17">
            <v>9.9480344195445394</v>
          </cell>
          <cell r="F17">
            <v>12.112273419606487</v>
          </cell>
          <cell r="G17">
            <v>12.609084895053615</v>
          </cell>
          <cell r="H17">
            <v>12.607535971432835</v>
          </cell>
          <cell r="I17">
            <v>11.153366666519196</v>
          </cell>
          <cell r="J17">
            <v>13.386050673789878</v>
          </cell>
          <cell r="K17">
            <v>13.352493505559133</v>
          </cell>
          <cell r="L17">
            <v>13.470406070701639</v>
          </cell>
          <cell r="M17">
            <v>13.443913503265838</v>
          </cell>
        </row>
        <row r="19">
          <cell r="B19">
            <v>0.62699484870289479</v>
          </cell>
          <cell r="C19">
            <v>0.68733550427260337</v>
          </cell>
          <cell r="D19">
            <v>0.68705067033610234</v>
          </cell>
          <cell r="E19">
            <v>0.68736356529726994</v>
          </cell>
          <cell r="F19">
            <v>0.68721823179676911</v>
          </cell>
          <cell r="G19">
            <v>0.68724855151796649</v>
          </cell>
          <cell r="H19">
            <v>0.68719905939959436</v>
          </cell>
          <cell r="I19">
            <v>0.68689538432412001</v>
          </cell>
          <cell r="J19">
            <v>0.68727175559496623</v>
          </cell>
          <cell r="K19">
            <v>0.68681726956984845</v>
          </cell>
          <cell r="L19">
            <v>0.68728815742154559</v>
          </cell>
          <cell r="M19">
            <v>0.68664158141794795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2.5417863654388795E-3</v>
          </cell>
          <cell r="F20">
            <v>5.7476043204728582E-3</v>
          </cell>
          <cell r="G20">
            <v>6.665416352950833E-3</v>
          </cell>
          <cell r="H20">
            <v>5.5929892897210055E-3</v>
          </cell>
          <cell r="I20">
            <v>2.5534130177009305E-2</v>
          </cell>
          <cell r="J20">
            <v>2.1134999387128948E-2</v>
          </cell>
          <cell r="K20">
            <v>0.16361151973638405</v>
          </cell>
          <cell r="L20">
            <v>0.24711860916582437</v>
          </cell>
          <cell r="M20">
            <v>0.21805819088917822</v>
          </cell>
        </row>
        <row r="21">
          <cell r="B21">
            <v>2.9295785797263116</v>
          </cell>
          <cell r="C21">
            <v>3.1924481368347637</v>
          </cell>
          <cell r="D21">
            <v>3.3647463390863486</v>
          </cell>
          <cell r="E21">
            <v>3.6712376474410462</v>
          </cell>
          <cell r="F21">
            <v>4.0002640013933748</v>
          </cell>
          <cell r="G21">
            <v>4.3533972667963505</v>
          </cell>
          <cell r="H21">
            <v>4.7391968514955556</v>
          </cell>
          <cell r="I21">
            <v>5.1576695855601367</v>
          </cell>
          <cell r="J21">
            <v>5.5532251423741625</v>
          </cell>
          <cell r="K21">
            <v>5.9804816530950751</v>
          </cell>
          <cell r="L21">
            <v>6.44575363300146</v>
          </cell>
          <cell r="M21">
            <v>6.9220549982203048</v>
          </cell>
        </row>
        <row r="28">
          <cell r="B28">
            <v>3.955226415321869</v>
          </cell>
          <cell r="C28">
            <v>1.8216372980389628</v>
          </cell>
          <cell r="D28">
            <v>3.9102212976630311</v>
          </cell>
          <cell r="E28">
            <v>3.6498655081486797</v>
          </cell>
          <cell r="F28">
            <v>3.3692065162827305</v>
          </cell>
          <cell r="G28">
            <v>3.1122834352220323</v>
          </cell>
          <cell r="H28">
            <v>2.8826923190893647</v>
          </cell>
          <cell r="I28">
            <v>2.6894845983549462</v>
          </cell>
          <cell r="J28">
            <v>2.8064105464715565</v>
          </cell>
          <cell r="K28">
            <v>2.9366361378029544</v>
          </cell>
          <cell r="L28">
            <v>3.0877412436741096</v>
          </cell>
          <cell r="M28">
            <v>3.1970608795511257</v>
          </cell>
        </row>
        <row r="47">
          <cell r="B47">
            <v>4.2612052068746351</v>
          </cell>
          <cell r="C47">
            <v>4.6176481979217083</v>
          </cell>
          <cell r="D47">
            <v>4.8254583255914403</v>
          </cell>
          <cell r="E47">
            <v>5.1985971314761708</v>
          </cell>
          <cell r="F47">
            <v>5.5908515745497054</v>
          </cell>
          <cell r="G47">
            <v>6.001285762521424</v>
          </cell>
          <cell r="H47">
            <v>6.4669459672279688</v>
          </cell>
          <cell r="I47">
            <v>6.9792313250606988</v>
          </cell>
          <cell r="J47">
            <v>7.5012289855437713</v>
          </cell>
          <cell r="K47">
            <v>8.0700102948154591</v>
          </cell>
          <cell r="L47">
            <v>8.7112173875693699</v>
          </cell>
          <cell r="M47">
            <v>9.2598469364038305</v>
          </cell>
        </row>
        <row r="48">
          <cell r="B48">
            <v>24.84306945497034</v>
          </cell>
          <cell r="C48">
            <v>22.117180587781682</v>
          </cell>
          <cell r="D48">
            <v>20.874019937737454</v>
          </cell>
          <cell r="E48">
            <v>17.666156328178861</v>
          </cell>
          <cell r="F48">
            <v>14.191725738592625</v>
          </cell>
          <cell r="G48">
            <v>11.652422172156134</v>
          </cell>
          <cell r="H48">
            <v>10.793799439901298</v>
          </cell>
          <cell r="I48">
            <v>11.161429219448951</v>
          </cell>
          <cell r="J48">
            <v>7.6911701237643584</v>
          </cell>
          <cell r="K48">
            <v>6.3621261783517014</v>
          </cell>
          <cell r="L48">
            <v>3.7029778782481109</v>
          </cell>
          <cell r="M48">
            <v>1.9253932970087728</v>
          </cell>
        </row>
        <row r="49">
          <cell r="B49">
            <v>24.189713909848084</v>
          </cell>
          <cell r="C49">
            <v>25.326918421333168</v>
          </cell>
          <cell r="D49">
            <v>24.173221769373285</v>
          </cell>
          <cell r="E49">
            <v>25.041770023219016</v>
          </cell>
          <cell r="F49">
            <v>25.334758496661433</v>
          </cell>
          <cell r="G49">
            <v>25.480383888000244</v>
          </cell>
          <cell r="H49">
            <v>23.848431241423423</v>
          </cell>
          <cell r="I49">
            <v>22.276527013884944</v>
          </cell>
          <cell r="J49">
            <v>21.723503168000999</v>
          </cell>
          <cell r="K49">
            <v>21.199525804721329</v>
          </cell>
          <cell r="L49">
            <v>20.751336417430945</v>
          </cell>
          <cell r="M49">
            <v>19.704504493013605</v>
          </cell>
        </row>
        <row r="50">
          <cell r="B50">
            <v>0</v>
          </cell>
          <cell r="C50">
            <v>0</v>
          </cell>
          <cell r="D50">
            <v>3.1278184436559714E-3</v>
          </cell>
          <cell r="E50">
            <v>3.2162802442772791E-3</v>
          </cell>
          <cell r="F50">
            <v>1.2979128274117209E-2</v>
          </cell>
          <cell r="G50">
            <v>3.563129891956425E-2</v>
          </cell>
          <cell r="H50">
            <v>3.652831427116817E-2</v>
          </cell>
          <cell r="I50">
            <v>2.6857835136822994E-2</v>
          </cell>
          <cell r="J50">
            <v>4.6319241327776463E-2</v>
          </cell>
          <cell r="K50">
            <v>6.0844432630313756E-2</v>
          </cell>
          <cell r="L50">
            <v>4.8025837599054759E-2</v>
          </cell>
          <cell r="M50">
            <v>0.17636136154989532</v>
          </cell>
        </row>
        <row r="51">
          <cell r="B51">
            <v>2.0957152793121034</v>
          </cell>
          <cell r="C51">
            <v>2.2700599630296585</v>
          </cell>
          <cell r="D51">
            <v>2.0280125062409886</v>
          </cell>
          <cell r="E51">
            <v>3.8326123049392971</v>
          </cell>
          <cell r="F51">
            <v>5.9752078111878841</v>
          </cell>
          <cell r="G51">
            <v>6.4670474625294991</v>
          </cell>
          <cell r="H51">
            <v>6.4655073226121518</v>
          </cell>
          <cell r="I51">
            <v>4.8667875734927364</v>
          </cell>
          <cell r="J51">
            <v>4.3078678594741904</v>
          </cell>
          <cell r="K51">
            <v>4.2746323269289777</v>
          </cell>
          <cell r="L51">
            <v>4.3913470159924071</v>
          </cell>
          <cell r="M51">
            <v>4.3651074153462863</v>
          </cell>
        </row>
        <row r="52">
          <cell r="B52">
            <v>5.5539026342763798</v>
          </cell>
          <cell r="C52">
            <v>6.0159383591988433</v>
          </cell>
          <cell r="D52">
            <v>6.0159399818543573</v>
          </cell>
          <cell r="E52">
            <v>6.0159417704098033</v>
          </cell>
          <cell r="F52">
            <v>6.0159428742225511</v>
          </cell>
          <cell r="G52">
            <v>6.0159465835735828</v>
          </cell>
          <cell r="H52">
            <v>6.0159532891063616</v>
          </cell>
          <cell r="I52">
            <v>6.1750454263612724</v>
          </cell>
          <cell r="J52">
            <v>8.9443223075777887</v>
          </cell>
          <cell r="K52">
            <v>8.944336243574563</v>
          </cell>
          <cell r="L52">
            <v>8.9443549940022162</v>
          </cell>
          <cell r="M52">
            <v>8.9443669528868988</v>
          </cell>
        </row>
        <row r="53">
          <cell r="B53">
            <v>6.1735450447572031</v>
          </cell>
          <cell r="C53">
            <v>6.7111155672148595</v>
          </cell>
          <cell r="D53">
            <v>6.6190782019810523</v>
          </cell>
          <cell r="E53">
            <v>5.6292011681965644</v>
          </cell>
          <cell r="F53">
            <v>3.6748079647339207</v>
          </cell>
          <cell r="G53">
            <v>2.3293248631468368</v>
          </cell>
          <cell r="H53">
            <v>1.4396933237263136</v>
          </cell>
          <cell r="I53">
            <v>0.47093336555874021</v>
          </cell>
          <cell r="J53">
            <v>0.44817142688350003</v>
          </cell>
          <cell r="K53">
            <v>0.43768612084848424</v>
          </cell>
          <cell r="L53">
            <v>0.42857591919218074</v>
          </cell>
          <cell r="M53">
            <v>0.40969872068362523</v>
          </cell>
        </row>
        <row r="54">
          <cell r="B54">
            <v>1.8770709730885484</v>
          </cell>
          <cell r="C54">
            <v>2.1600826094403351</v>
          </cell>
          <cell r="D54">
            <v>2.0883110039722204</v>
          </cell>
          <cell r="E54">
            <v>2.2800021883242088</v>
          </cell>
          <cell r="F54">
            <v>2.4140355417439605</v>
          </cell>
          <cell r="G54">
            <v>2.7179431830206964</v>
          </cell>
          <cell r="H54">
            <v>2.6025754171287159</v>
          </cell>
          <cell r="I54">
            <v>2.6584480166559024</v>
          </cell>
          <cell r="J54">
            <v>2.5948483419135879</v>
          </cell>
          <cell r="K54">
            <v>2.5341351912288324</v>
          </cell>
          <cell r="L54">
            <v>2.4791841646947281</v>
          </cell>
          <cell r="M54">
            <v>2.3697343019395491</v>
          </cell>
        </row>
        <row r="55">
          <cell r="B55">
            <v>0.62699484870289479</v>
          </cell>
          <cell r="C55">
            <v>0.68733550427260337</v>
          </cell>
          <cell r="D55">
            <v>0.68705067033610234</v>
          </cell>
          <cell r="E55">
            <v>0.68736356529726994</v>
          </cell>
          <cell r="F55">
            <v>0.68721823179676911</v>
          </cell>
          <cell r="G55">
            <v>0.68724855151796649</v>
          </cell>
          <cell r="H55">
            <v>0.68719905939959436</v>
          </cell>
          <cell r="I55">
            <v>0.68689538432412001</v>
          </cell>
          <cell r="J55">
            <v>0.68727175559496623</v>
          </cell>
          <cell r="K55">
            <v>0.68681726956984845</v>
          </cell>
          <cell r="L55">
            <v>0.68728815742154559</v>
          </cell>
          <cell r="M55">
            <v>0.68664158141794795</v>
          </cell>
        </row>
        <row r="56">
          <cell r="B56">
            <v>1.2230666903555043</v>
          </cell>
          <cell r="C56">
            <v>1.340766589151525</v>
          </cell>
          <cell r="D56">
            <v>1.4132040820576979</v>
          </cell>
          <cell r="E56">
            <v>1.4122157388138248</v>
          </cell>
          <cell r="F56">
            <v>1.5483309870245305</v>
          </cell>
          <cell r="G56">
            <v>1.6672432602931779</v>
          </cell>
          <cell r="H56">
            <v>1.7573574101074132</v>
          </cell>
          <cell r="I56">
            <v>1.9009250109363427</v>
          </cell>
          <cell r="J56">
            <v>1.904545335177023</v>
          </cell>
          <cell r="K56">
            <v>1.8996354519804528</v>
          </cell>
          <cell r="L56">
            <v>3.0568453804885904</v>
          </cell>
          <cell r="M56">
            <v>3.0719050145877049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9.3951079941065037E-4</v>
          </cell>
          <cell r="F57">
            <v>2.2778391374869379E-3</v>
          </cell>
          <cell r="G57">
            <v>2.933203533167594E-3</v>
          </cell>
          <cell r="H57">
            <v>2.2457271790636158E-3</v>
          </cell>
          <cell r="I57">
            <v>1.2544410589428597E-2</v>
          </cell>
          <cell r="J57">
            <v>9.7647870906989401E-3</v>
          </cell>
          <cell r="K57">
            <v>0.10997062702491366</v>
          </cell>
          <cell r="L57">
            <v>0.17762932272235926</v>
          </cell>
          <cell r="M57">
            <v>0.14761781674722857</v>
          </cell>
        </row>
        <row r="58">
          <cell r="B58">
            <v>0</v>
          </cell>
          <cell r="C58">
            <v>6.9641618625999007</v>
          </cell>
          <cell r="D58">
            <v>6.9631050582351612</v>
          </cell>
          <cell r="E58">
            <v>6.9635040629478571</v>
          </cell>
          <cell r="F58">
            <v>6.9635886619029925</v>
          </cell>
          <cell r="G58">
            <v>6.9636716789491047</v>
          </cell>
          <cell r="H58">
            <v>6.9635556308567494</v>
          </cell>
          <cell r="I58">
            <v>6.963245391434417</v>
          </cell>
          <cell r="J58">
            <v>6.9621397771753495</v>
          </cell>
          <cell r="K58">
            <v>6.9622045533586521</v>
          </cell>
          <cell r="L58">
            <v>6.9622165852599061</v>
          </cell>
          <cell r="M58">
            <v>6.9630194195507347</v>
          </cell>
        </row>
        <row r="59">
          <cell r="B59">
            <v>73.238318848894068</v>
          </cell>
          <cell r="C59">
            <v>78.573947733755389</v>
          </cell>
          <cell r="D59">
            <v>77.939593707403716</v>
          </cell>
          <cell r="E59">
            <v>76.693321448291314</v>
          </cell>
          <cell r="F59">
            <v>74.061732552745013</v>
          </cell>
          <cell r="G59">
            <v>71.376012794692087</v>
          </cell>
          <cell r="H59">
            <v>68.150824841629088</v>
          </cell>
          <cell r="I59">
            <v>64.989072510056403</v>
          </cell>
          <cell r="J59">
            <v>63.611935882286055</v>
          </cell>
          <cell r="K59">
            <v>62.31422625224247</v>
          </cell>
          <cell r="L59">
            <v>61.096548895219485</v>
          </cell>
          <cell r="M59">
            <v>58.746443412608684</v>
          </cell>
        </row>
      </sheetData>
      <sheetData sheetId="72">
        <row r="3">
          <cell r="B3">
            <v>44.576905509555026</v>
          </cell>
          <cell r="C3">
            <v>44.861180252471762</v>
          </cell>
          <cell r="D3">
            <v>44.662714325708059</v>
          </cell>
          <cell r="E3">
            <v>45.065504070762117</v>
          </cell>
          <cell r="F3">
            <v>45.567975415752237</v>
          </cell>
          <cell r="G3">
            <v>46.187070157205646</v>
          </cell>
          <cell r="H3">
            <v>47.279228669083025</v>
          </cell>
          <cell r="I3">
            <v>48.814106816489428</v>
          </cell>
          <cell r="J3">
            <v>51.401574562794984</v>
          </cell>
          <cell r="K3">
            <v>54.870584568883196</v>
          </cell>
          <cell r="L3">
            <v>58.00297148314764</v>
          </cell>
          <cell r="M3">
            <v>65.381288704132487</v>
          </cell>
        </row>
        <row r="10">
          <cell r="B10">
            <v>2.9319829617262463</v>
          </cell>
          <cell r="C10">
            <v>6.9172597350051737</v>
          </cell>
          <cell r="D10">
            <v>6.9168342094384965</v>
          </cell>
          <cell r="E10">
            <v>6.9175517814212997</v>
          </cell>
          <cell r="F10">
            <v>6.9175928629022767</v>
          </cell>
          <cell r="G10">
            <v>6.9178006583080434</v>
          </cell>
          <cell r="H10">
            <v>6.917408632244868</v>
          </cell>
          <cell r="I10">
            <v>6.9169405979804646</v>
          </cell>
          <cell r="J10">
            <v>6.9178507932489604</v>
          </cell>
          <cell r="K10">
            <v>6.9169945862567284</v>
          </cell>
          <cell r="L10">
            <v>6.9176638210718613</v>
          </cell>
          <cell r="M10">
            <v>6.9196012584215181</v>
          </cell>
        </row>
        <row r="15">
          <cell r="B15">
            <v>69.470001135970008</v>
          </cell>
          <cell r="C15">
            <v>70.028195711050131</v>
          </cell>
          <cell r="D15">
            <v>71.53968975497915</v>
          </cell>
          <cell r="E15">
            <v>67.661652487751439</v>
          </cell>
          <cell r="F15">
            <v>67.729001866661562</v>
          </cell>
          <cell r="G15">
            <v>66.714415350923645</v>
          </cell>
          <cell r="H15">
            <v>65.618286562427713</v>
          </cell>
          <cell r="I15">
            <v>64.545682787761194</v>
          </cell>
          <cell r="J15">
            <v>64.199456787845435</v>
          </cell>
          <cell r="K15">
            <v>67.676968740347903</v>
          </cell>
          <cell r="L15">
            <v>70.133530417378097</v>
          </cell>
          <cell r="M15">
            <v>77.739100845817433</v>
          </cell>
        </row>
        <row r="16">
          <cell r="B16">
            <v>60.231815661406415</v>
          </cell>
          <cell r="C16">
            <v>51.319991204996754</v>
          </cell>
          <cell r="D16">
            <v>44.755763239432952</v>
          </cell>
          <cell r="E16">
            <v>45.719976394559794</v>
          </cell>
          <cell r="F16">
            <v>36.744845913141631</v>
          </cell>
          <cell r="G16">
            <v>33.629826511028803</v>
          </cell>
          <cell r="H16">
            <v>32.476713730876185</v>
          </cell>
          <cell r="I16">
            <v>28.101974075301726</v>
          </cell>
          <cell r="J16">
            <v>26.080663217186203</v>
          </cell>
          <cell r="K16">
            <v>22.239584226374451</v>
          </cell>
          <cell r="L16">
            <v>16.596449273015949</v>
          </cell>
          <cell r="M16">
            <v>6.3139814211956899</v>
          </cell>
        </row>
        <row r="17">
          <cell r="B17">
            <v>0</v>
          </cell>
          <cell r="C17">
            <v>0</v>
          </cell>
          <cell r="D17">
            <v>1.457270660142013E-4</v>
          </cell>
          <cell r="E17">
            <v>3.3137639012372974E-4</v>
          </cell>
          <cell r="F17">
            <v>7.0162899005769364E-4</v>
          </cell>
          <cell r="G17">
            <v>3.6459386669320367E-4</v>
          </cell>
          <cell r="H17">
            <v>3.4158055596646863E-4</v>
          </cell>
          <cell r="I17">
            <v>6.8863918784977025E-4</v>
          </cell>
          <cell r="J17">
            <v>3.8153368710141448E-4</v>
          </cell>
          <cell r="K17">
            <v>7.5536426617058591E-4</v>
          </cell>
          <cell r="L17">
            <v>5.7670311570520532E-4</v>
          </cell>
          <cell r="M17">
            <v>1.3042438659487086E-3</v>
          </cell>
        </row>
        <row r="18">
          <cell r="B18">
            <v>46.681928010376886</v>
          </cell>
          <cell r="C18">
            <v>48.211225898010511</v>
          </cell>
          <cell r="D18">
            <v>51.186814251677674</v>
          </cell>
          <cell r="E18">
            <v>52.694483318434017</v>
          </cell>
          <cell r="F18">
            <v>54.914722212543538</v>
          </cell>
          <cell r="G18">
            <v>53.852263514878388</v>
          </cell>
          <cell r="H18">
            <v>52.89673123859955</v>
          </cell>
          <cell r="I18">
            <v>52.899360274171883</v>
          </cell>
          <cell r="J18">
            <v>50.530730158339111</v>
          </cell>
          <cell r="K18">
            <v>47.594558989914169</v>
          </cell>
          <cell r="L18">
            <v>48.948027983775553</v>
          </cell>
          <cell r="M18">
            <v>41.380365550865349</v>
          </cell>
        </row>
        <row r="19">
          <cell r="B19">
            <v>0.31998379370878777</v>
          </cell>
          <cell r="C19">
            <v>2.0463901436340252E-3</v>
          </cell>
          <cell r="D19">
            <v>2.037221623388541E-3</v>
          </cell>
          <cell r="E19">
            <v>1.9711482900714047E-3</v>
          </cell>
          <cell r="F19">
            <v>1.9712445545490504E-3</v>
          </cell>
          <cell r="G19">
            <v>1.9601052007810079E-3</v>
          </cell>
          <cell r="H19">
            <v>1.9672511282138191E-3</v>
          </cell>
          <cell r="I19">
            <v>1.9622728317871996E-3</v>
          </cell>
          <cell r="J19">
            <v>1.962273787723354E-3</v>
          </cell>
          <cell r="K19">
            <v>1.9641150457109279E-3</v>
          </cell>
          <cell r="L19">
            <v>1.9720596904244719E-3</v>
          </cell>
          <cell r="M19">
            <v>2.140395660013538E-3</v>
          </cell>
        </row>
        <row r="20">
          <cell r="B20">
            <v>0.10000194350357174</v>
          </cell>
          <cell r="C20">
            <v>0.10000148807373624</v>
          </cell>
          <cell r="D20">
            <v>3.3811442972336639E-3</v>
          </cell>
          <cell r="E20">
            <v>2.8441227224512938E-3</v>
          </cell>
          <cell r="F20">
            <v>1.1563963327186815E-3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5.7295444604920229</v>
          </cell>
          <cell r="C21">
            <v>9.6725295238201046</v>
          </cell>
          <cell r="D21">
            <v>10.263007798890595</v>
          </cell>
          <cell r="E21">
            <v>10.281252430832444</v>
          </cell>
          <cell r="F21">
            <v>10.282877513242251</v>
          </cell>
          <cell r="G21">
            <v>11.29587261076227</v>
          </cell>
          <cell r="H21">
            <v>10.647875820954171</v>
          </cell>
          <cell r="I21">
            <v>11.319674362806385</v>
          </cell>
          <cell r="J21">
            <v>11.296165912028911</v>
          </cell>
          <cell r="K21">
            <v>11.030433147758394</v>
          </cell>
          <cell r="L21">
            <v>11.155630597255437</v>
          </cell>
          <cell r="M21">
            <v>10.185550390043495</v>
          </cell>
        </row>
        <row r="22">
          <cell r="B22">
            <v>16.991193004711597</v>
          </cell>
          <cell r="C22">
            <v>17.75617150622131</v>
          </cell>
          <cell r="D22">
            <v>14.947792821322086</v>
          </cell>
          <cell r="E22">
            <v>13.448831928046554</v>
          </cell>
          <cell r="F22">
            <v>12.903424381147108</v>
          </cell>
          <cell r="G22">
            <v>11.916110877213878</v>
          </cell>
          <cell r="H22">
            <v>10.921516780114922</v>
          </cell>
          <cell r="I22">
            <v>9.9611451120037611</v>
          </cell>
          <cell r="J22">
            <v>9.7132688939428622</v>
          </cell>
          <cell r="K22">
            <v>8.9282557605782955</v>
          </cell>
          <cell r="L22">
            <v>8.6217682616638971</v>
          </cell>
          <cell r="M22">
            <v>7.0224783174148433</v>
          </cell>
        </row>
        <row r="23">
          <cell r="B23">
            <v>2.5068253256196664</v>
          </cell>
          <cell r="C23">
            <v>2.92800488981691</v>
          </cell>
          <cell r="D23">
            <v>2.8842469205100612</v>
          </cell>
          <cell r="E23">
            <v>2.4405155083839594</v>
          </cell>
          <cell r="F23">
            <v>2.0236739701297473</v>
          </cell>
          <cell r="G23">
            <v>1.9747524877549223</v>
          </cell>
          <cell r="H23">
            <v>1.9735807696077867</v>
          </cell>
          <cell r="I23">
            <v>1.8609178447505608</v>
          </cell>
          <cell r="J23">
            <v>1.820478285845772</v>
          </cell>
          <cell r="K23">
            <v>1.7363106386096112</v>
          </cell>
          <cell r="L23">
            <v>1.7270790607513016</v>
          </cell>
          <cell r="M23">
            <v>1.4544750679256397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1.6001998189596476E-3</v>
          </cell>
          <cell r="F24">
            <v>4.150242557751301E-3</v>
          </cell>
          <cell r="G24">
            <v>4.7954697437934939E-3</v>
          </cell>
          <cell r="H24">
            <v>5.4306935132586148E-3</v>
          </cell>
          <cell r="I24">
            <v>1.665213497124711E-2</v>
          </cell>
          <cell r="J24">
            <v>1.5311620716181982E-2</v>
          </cell>
          <cell r="K24">
            <v>9.8077030722261815E-2</v>
          </cell>
          <cell r="L24">
            <v>0.13332140282663649</v>
          </cell>
          <cell r="M24">
            <v>0.12510546905517098</v>
          </cell>
        </row>
        <row r="25">
          <cell r="B25">
            <v>15.194966783980778</v>
          </cell>
          <cell r="C25">
            <v>18.072519273587268</v>
          </cell>
          <cell r="D25">
            <v>20.482934341105111</v>
          </cell>
          <cell r="E25">
            <v>23.020922310040095</v>
          </cell>
          <cell r="F25">
            <v>29.326394442535008</v>
          </cell>
          <cell r="G25">
            <v>31.43283033000408</v>
          </cell>
          <cell r="H25">
            <v>32.796079764740718</v>
          </cell>
          <cell r="I25">
            <v>35.261893734685032</v>
          </cell>
          <cell r="J25">
            <v>37.059325574780281</v>
          </cell>
          <cell r="K25">
            <v>37.39356130492483</v>
          </cell>
          <cell r="L25">
            <v>39.120068560195499</v>
          </cell>
          <cell r="M25">
            <v>40.068272401119501</v>
          </cell>
        </row>
        <row r="26">
          <cell r="B26">
            <v>217.22626011976973</v>
          </cell>
          <cell r="C26">
            <v>218.09068588572038</v>
          </cell>
          <cell r="D26">
            <v>216.06581322090426</v>
          </cell>
          <cell r="E26">
            <v>215.27438122526991</v>
          </cell>
          <cell r="F26">
            <v>213.93291981183594</v>
          </cell>
          <cell r="G26">
            <v>210.82319185137726</v>
          </cell>
          <cell r="H26">
            <v>207.33852419251849</v>
          </cell>
          <cell r="I26">
            <v>203.96995123847142</v>
          </cell>
          <cell r="J26">
            <v>200.71774425815954</v>
          </cell>
          <cell r="K26">
            <v>196.70046931854182</v>
          </cell>
          <cell r="L26">
            <v>196.43842431966848</v>
          </cell>
          <cell r="M26">
            <v>184.29277410296311</v>
          </cell>
        </row>
        <row r="102">
          <cell r="B102">
            <v>8.9079991255668229</v>
          </cell>
          <cell r="C102">
            <v>7.6986355167934111</v>
          </cell>
          <cell r="D102">
            <v>8.5797612358605999</v>
          </cell>
          <cell r="E102">
            <v>6.0023339013628449</v>
          </cell>
          <cell r="F102">
            <v>5.365501835060952</v>
          </cell>
          <cell r="G102">
            <v>4.6961302145073862</v>
          </cell>
          <cell r="H102">
            <v>3.4938498931711446</v>
          </cell>
          <cell r="I102">
            <v>2.4897026263493194</v>
          </cell>
          <cell r="J102">
            <v>0.68419793079645186</v>
          </cell>
          <cell r="K102">
            <v>0.6719968533394477</v>
          </cell>
          <cell r="L102">
            <v>0.5650401503716701</v>
          </cell>
          <cell r="M102">
            <v>0.46192077980493162</v>
          </cell>
        </row>
        <row r="104">
          <cell r="B104">
            <v>19.060326003752863</v>
          </cell>
          <cell r="C104">
            <v>22.701377172213231</v>
          </cell>
          <cell r="D104">
            <v>24.665864825051585</v>
          </cell>
          <cell r="E104">
            <v>26.861727792916057</v>
          </cell>
          <cell r="F104">
            <v>31.386561485863805</v>
          </cell>
          <cell r="G104">
            <v>31.388217027625821</v>
          </cell>
          <cell r="H104">
            <v>31.38831283445683</v>
          </cell>
          <cell r="I104">
            <v>31.561236733197774</v>
          </cell>
          <cell r="J104">
            <v>31.561338794290691</v>
          </cell>
          <cell r="K104">
            <v>31.561475930229868</v>
          </cell>
          <cell r="L104">
            <v>31.563566186459553</v>
          </cell>
          <cell r="M104">
            <v>31.56390318433796</v>
          </cell>
        </row>
        <row r="105">
          <cell r="B105">
            <v>45.124385683225071</v>
          </cell>
          <cell r="C105">
            <v>38.566575451432463</v>
          </cell>
          <cell r="D105">
            <v>38.641780090732226</v>
          </cell>
          <cell r="E105">
            <v>38.611550529994787</v>
          </cell>
          <cell r="F105">
            <v>32.247762375903882</v>
          </cell>
          <cell r="G105">
            <v>30.116719606620528</v>
          </cell>
          <cell r="H105">
            <v>29.083670581907459</v>
          </cell>
          <cell r="I105">
            <v>25.165469001850894</v>
          </cell>
          <cell r="J105">
            <v>23.352310047835054</v>
          </cell>
          <cell r="K105">
            <v>19.906855222878725</v>
          </cell>
          <cell r="L105">
            <v>14.854467127172871</v>
          </cell>
          <cell r="M105">
            <v>5.6228199335077589</v>
          </cell>
        </row>
        <row r="106">
          <cell r="B106">
            <v>36.569914284771997</v>
          </cell>
          <cell r="C106">
            <v>39.282404056421214</v>
          </cell>
          <cell r="D106">
            <v>37.263213182230288</v>
          </cell>
          <cell r="E106">
            <v>38.740903647056626</v>
          </cell>
          <cell r="F106">
            <v>38.87926426363309</v>
          </cell>
          <cell r="G106">
            <v>36.936338763014405</v>
          </cell>
          <cell r="H106">
            <v>35.832840728203244</v>
          </cell>
          <cell r="I106">
            <v>34.74466262840005</v>
          </cell>
          <cell r="J106">
            <v>32.769430329394496</v>
          </cell>
          <cell r="K106">
            <v>30.537303948488503</v>
          </cell>
          <cell r="L106">
            <v>29.910940899239275</v>
          </cell>
          <cell r="M106">
            <v>24.385381978925096</v>
          </cell>
        </row>
        <row r="107">
          <cell r="B107">
            <v>0</v>
          </cell>
          <cell r="C107">
            <v>0</v>
          </cell>
          <cell r="D107">
            <v>2.0912320437623082E-2</v>
          </cell>
          <cell r="E107">
            <v>2.1605930036437324E-2</v>
          </cell>
          <cell r="F107">
            <v>2.517250863828441</v>
          </cell>
          <cell r="G107">
            <v>4.6982995335713227</v>
          </cell>
          <cell r="H107">
            <v>5.7400363232791323</v>
          </cell>
          <cell r="I107">
            <v>8.2881975507067764</v>
          </cell>
          <cell r="J107">
            <v>8.8615257265262777</v>
          </cell>
          <cell r="K107">
            <v>9.2229619021291107</v>
          </cell>
          <cell r="L107">
            <v>12.950851181073544</v>
          </cell>
          <cell r="M107">
            <v>12.963883331081416</v>
          </cell>
        </row>
        <row r="108">
          <cell r="B108">
            <v>7.2001399322571699E-2</v>
          </cell>
          <cell r="C108">
            <v>7.2001071413090131E-2</v>
          </cell>
          <cell r="D108">
            <v>2.4344238940082357E-3</v>
          </cell>
          <cell r="E108">
            <v>2.0477683601649289E-3</v>
          </cell>
          <cell r="F108">
            <v>8.3260535955745102E-4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7.4258203549150137E-2</v>
          </cell>
          <cell r="C109">
            <v>6.1858474235603964E-3</v>
          </cell>
          <cell r="D109">
            <v>0.17813265716079812</v>
          </cell>
          <cell r="E109">
            <v>1.279692470066605</v>
          </cell>
          <cell r="F109">
            <v>1.3142477141156033</v>
          </cell>
          <cell r="G109">
            <v>1.3394840939971808</v>
          </cell>
          <cell r="H109">
            <v>1.3467414878407034</v>
          </cell>
          <cell r="I109">
            <v>1.3584165301811959</v>
          </cell>
          <cell r="J109">
            <v>1.3584359107126627</v>
          </cell>
          <cell r="K109">
            <v>1.3602237910831505</v>
          </cell>
          <cell r="L109">
            <v>1.3636309205283497</v>
          </cell>
          <cell r="M109">
            <v>1.3682620147190019</v>
          </cell>
        </row>
        <row r="110">
          <cell r="B110">
            <v>3.9046547113231207</v>
          </cell>
          <cell r="C110">
            <v>7.6930086241165068</v>
          </cell>
          <cell r="D110">
            <v>8.1309271609807077</v>
          </cell>
          <cell r="E110">
            <v>7.0538496523918237</v>
          </cell>
          <cell r="F110">
            <v>7.0302469427858565</v>
          </cell>
          <cell r="G110">
            <v>7.8375228432570445</v>
          </cell>
          <cell r="H110">
            <v>7.303818007160948</v>
          </cell>
          <cell r="I110">
            <v>7.8379328956794723</v>
          </cell>
          <cell r="J110">
            <v>7.818810326453641</v>
          </cell>
          <cell r="K110">
            <v>7.6011355543195833</v>
          </cell>
          <cell r="L110">
            <v>7.6994422203763282</v>
          </cell>
          <cell r="M110">
            <v>6.906698256010797</v>
          </cell>
        </row>
        <row r="111">
          <cell r="B111">
            <v>9.1310726043384527</v>
          </cell>
          <cell r="C111">
            <v>9.1653862185608848</v>
          </cell>
          <cell r="D111">
            <v>7.6316250594983437</v>
          </cell>
          <cell r="E111">
            <v>6.5075789015242629</v>
          </cell>
          <cell r="F111">
            <v>6.0447668377533645</v>
          </cell>
          <cell r="G111">
            <v>5.3045464462815914</v>
          </cell>
          <cell r="H111">
            <v>4.5733640772969926</v>
          </cell>
          <cell r="I111">
            <v>3.8755721587609968</v>
          </cell>
          <cell r="J111">
            <v>3.6731245201975558</v>
          </cell>
          <cell r="K111">
            <v>3.108951062223531</v>
          </cell>
          <cell r="L111">
            <v>2.9005258087955359</v>
          </cell>
          <cell r="M111">
            <v>1.8121840279758157</v>
          </cell>
        </row>
        <row r="112">
          <cell r="B112">
            <v>2.6968847458818139</v>
          </cell>
          <cell r="C112">
            <v>3.1682218510614346</v>
          </cell>
          <cell r="D112">
            <v>3.1694113023353512</v>
          </cell>
          <cell r="E112">
            <v>3.3001222293027506</v>
          </cell>
          <cell r="F112">
            <v>3.4149390951568286</v>
          </cell>
          <cell r="G112">
            <v>3.5007673663759098</v>
          </cell>
          <cell r="H112">
            <v>3.5690884344514204</v>
          </cell>
          <cell r="I112">
            <v>3.6247546537085928</v>
          </cell>
          <cell r="J112">
            <v>3.6670775317154667</v>
          </cell>
          <cell r="K112">
            <v>3.7047103670117005</v>
          </cell>
          <cell r="L112">
            <v>3.7047381892432285</v>
          </cell>
          <cell r="M112">
            <v>3.7049337947305547</v>
          </cell>
        </row>
        <row r="113">
          <cell r="B113">
            <v>0.78533730095981547</v>
          </cell>
          <cell r="C113">
            <v>0.94128356798612234</v>
          </cell>
          <cell r="D113">
            <v>0.94233316510069087</v>
          </cell>
          <cell r="E113">
            <v>0.94223218201168568</v>
          </cell>
          <cell r="F113">
            <v>0.89041682760955132</v>
          </cell>
          <cell r="G113">
            <v>0.86889262973666348</v>
          </cell>
          <cell r="H113">
            <v>0.86837591665321767</v>
          </cell>
          <cell r="I113">
            <v>0.81880320472149892</v>
          </cell>
          <cell r="J113">
            <v>0.80100997462223844</v>
          </cell>
          <cell r="K113">
            <v>0.76397188832199814</v>
          </cell>
          <cell r="L113">
            <v>0.75991317905138966</v>
          </cell>
          <cell r="M113">
            <v>0.63994123516700574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129.25881702441794</v>
          </cell>
          <cell r="C116">
            <v>136.21233911242709</v>
          </cell>
          <cell r="D116">
            <v>136.1432296327207</v>
          </cell>
          <cell r="E116">
            <v>136.24119678644536</v>
          </cell>
          <cell r="F116">
            <v>136.00938370997321</v>
          </cell>
          <cell r="G116">
            <v>133.60471918329591</v>
          </cell>
          <cell r="H116">
            <v>130.11750691666592</v>
          </cell>
          <cell r="I116">
            <v>126.68168858153705</v>
          </cell>
          <cell r="J116">
            <v>121.46511188579349</v>
          </cell>
          <cell r="K116">
            <v>115.35658110628236</v>
          </cell>
          <cell r="L116">
            <v>113.19077968338361</v>
          </cell>
          <cell r="M116">
            <v>96.349529794681857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26.978279158915655</v>
          </cell>
          <cell r="C224">
            <v>25.930164194563403</v>
          </cell>
          <cell r="D224">
            <v>25.95824908879823</v>
          </cell>
          <cell r="E224">
            <v>25.598207647500338</v>
          </cell>
          <cell r="F224">
            <v>25.711988351469767</v>
          </cell>
          <cell r="G224">
            <v>25.590228065699222</v>
          </cell>
          <cell r="H224">
            <v>25.389300301857915</v>
          </cell>
          <cell r="I224">
            <v>25.153629986542708</v>
          </cell>
          <cell r="J224">
            <v>25.454131994362839</v>
          </cell>
          <cell r="K224">
            <v>24.989281577151878</v>
          </cell>
          <cell r="L224">
            <v>24.530688485052973</v>
          </cell>
          <cell r="M224">
            <v>24.101639128738999</v>
          </cell>
        </row>
        <row r="231">
          <cell r="B231">
            <v>15.552693471734928</v>
          </cell>
          <cell r="C231">
            <v>14.667344114479437</v>
          </cell>
          <cell r="D231">
            <v>15.495855469081672</v>
          </cell>
          <cell r="E231">
            <v>11.141665762946371</v>
          </cell>
          <cell r="F231">
            <v>9.4660498395739783</v>
          </cell>
          <cell r="G231">
            <v>8.2851133716587047</v>
          </cell>
          <cell r="H231">
            <v>6.4853486653135874</v>
          </cell>
          <cell r="I231">
            <v>4.3924654375762948</v>
          </cell>
          <cell r="J231">
            <v>1.2070941243970275</v>
          </cell>
          <cell r="K231">
            <v>1.1855789856905534</v>
          </cell>
          <cell r="L231">
            <v>0.99687640808062605</v>
          </cell>
          <cell r="M231">
            <v>0.81504521498421678</v>
          </cell>
        </row>
        <row r="233">
          <cell r="B233">
            <v>22.300215724109968</v>
          </cell>
          <cell r="C233">
            <v>26.336833380355291</v>
          </cell>
          <cell r="D233">
            <v>29.616905319643038</v>
          </cell>
          <cell r="E233">
            <v>32.861439644448836</v>
          </cell>
          <cell r="F233">
            <v>39.181067366676764</v>
          </cell>
          <cell r="G233">
            <v>39.424630860393499</v>
          </cell>
          <cell r="H233">
            <v>39.757872161842414</v>
          </cell>
          <cell r="I233">
            <v>39.978276351681608</v>
          </cell>
          <cell r="J233">
            <v>42.005054005788679</v>
          </cell>
          <cell r="K233">
            <v>42.107117279998732</v>
          </cell>
          <cell r="L233">
            <v>40.661262004824934</v>
          </cell>
          <cell r="M233">
            <v>42.008514019663622</v>
          </cell>
        </row>
        <row r="234">
          <cell r="B234">
            <v>52.108841624093714</v>
          </cell>
          <cell r="C234">
            <v>44.475415182542619</v>
          </cell>
          <cell r="D234">
            <v>39.815243163333861</v>
          </cell>
          <cell r="E234">
            <v>40.548550389124607</v>
          </cell>
          <cell r="F234">
            <v>32.806848357432202</v>
          </cell>
          <cell r="G234">
            <v>30.12542516342101</v>
          </cell>
          <cell r="H234">
            <v>29.092402730248509</v>
          </cell>
          <cell r="I234">
            <v>25.173758460663922</v>
          </cell>
          <cell r="J234">
            <v>23.362391938431376</v>
          </cell>
          <cell r="K234">
            <v>19.921003114885554</v>
          </cell>
          <cell r="L234">
            <v>14.866018211966677</v>
          </cell>
          <cell r="M234">
            <v>5.6520083279415463</v>
          </cell>
        </row>
        <row r="235">
          <cell r="B235">
            <v>42.950363176174157</v>
          </cell>
          <cell r="C235">
            <v>44.457387510593016</v>
          </cell>
          <cell r="D235">
            <v>46.346346305579544</v>
          </cell>
          <cell r="E235">
            <v>47.907714760220529</v>
          </cell>
          <cell r="F235">
            <v>48.657860851960351</v>
          </cell>
          <cell r="G235">
            <v>46.529609716162916</v>
          </cell>
          <cell r="H235">
            <v>45.13952760255907</v>
          </cell>
          <cell r="I235">
            <v>43.768661874257511</v>
          </cell>
          <cell r="J235">
            <v>41.280448576883117</v>
          </cell>
          <cell r="K235">
            <v>38.468597263224169</v>
          </cell>
          <cell r="L235">
            <v>37.679541367679761</v>
          </cell>
          <cell r="M235">
            <v>30.718869573432777</v>
          </cell>
        </row>
        <row r="236">
          <cell r="B236">
            <v>0</v>
          </cell>
          <cell r="C236">
            <v>0</v>
          </cell>
          <cell r="D236">
            <v>2.5112825364126581E-2</v>
          </cell>
          <cell r="E236">
            <v>2.6426636718785645E-2</v>
          </cell>
          <cell r="F236">
            <v>3.0232484822596386</v>
          </cell>
          <cell r="G236">
            <v>5.9966878406223731</v>
          </cell>
          <cell r="H236">
            <v>7.5078032250075335</v>
          </cell>
          <cell r="I236">
            <v>11.138657837002617</v>
          </cell>
          <cell r="J236">
            <v>11.909361215602441</v>
          </cell>
          <cell r="K236">
            <v>12.395096434182911</v>
          </cell>
          <cell r="L236">
            <v>17.355326715549094</v>
          </cell>
          <cell r="M236">
            <v>17.422627354984783</v>
          </cell>
        </row>
        <row r="238">
          <cell r="B238">
            <v>9.8838023796980645E-2</v>
          </cell>
          <cell r="C238">
            <v>7.3615838943907382E-3</v>
          </cell>
          <cell r="D238">
            <v>0.20920250808639657</v>
          </cell>
          <cell r="E238">
            <v>1.5028994117214742</v>
          </cell>
          <cell r="F238">
            <v>1.5434816104559101</v>
          </cell>
          <cell r="G238">
            <v>1.5731197808187556</v>
          </cell>
          <cell r="H238">
            <v>1.5816431884702644</v>
          </cell>
          <cell r="I238">
            <v>1.5953536717983154</v>
          </cell>
          <cell r="J238">
            <v>1.5953770678271708</v>
          </cell>
          <cell r="K238">
            <v>1.5974767826503258</v>
          </cell>
          <cell r="L238">
            <v>1.6014780859027711</v>
          </cell>
          <cell r="M238">
            <v>1.6069167741874912</v>
          </cell>
        </row>
        <row r="239">
          <cell r="B239">
            <v>5.1971140807534928</v>
          </cell>
          <cell r="C239">
            <v>9.1552093850560823</v>
          </cell>
          <cell r="D239">
            <v>9.5491213248421207</v>
          </cell>
          <cell r="E239">
            <v>8.2841985406068925</v>
          </cell>
          <cell r="F239">
            <v>8.2564776461915734</v>
          </cell>
          <cell r="G239">
            <v>9.2045603770883311</v>
          </cell>
          <cell r="H239">
            <v>8.5777664868515462</v>
          </cell>
          <cell r="I239">
            <v>9.2050374436794673</v>
          </cell>
          <cell r="J239">
            <v>9.1825831414971422</v>
          </cell>
          <cell r="K239">
            <v>8.9269410294126885</v>
          </cell>
          <cell r="L239">
            <v>9.0423939527784523</v>
          </cell>
          <cell r="M239">
            <v>8.1113771795488478</v>
          </cell>
        </row>
        <row r="240">
          <cell r="B240">
            <v>9.6515432071442149</v>
          </cell>
          <cell r="C240">
            <v>9.7626274909806661</v>
          </cell>
          <cell r="D240">
            <v>7.9419291456328471</v>
          </cell>
          <cell r="E240">
            <v>6.7721200577329856</v>
          </cell>
          <cell r="F240">
            <v>6.2904819750676468</v>
          </cell>
          <cell r="G240">
            <v>5.5201730738025621</v>
          </cell>
          <cell r="H240">
            <v>4.759280129418479</v>
          </cell>
          <cell r="I240">
            <v>4.0331352934488649</v>
          </cell>
          <cell r="J240">
            <v>3.8224549791615092</v>
          </cell>
          <cell r="K240">
            <v>3.2354188098763861</v>
          </cell>
          <cell r="L240">
            <v>3.0184787117924552</v>
          </cell>
          <cell r="M240">
            <v>1.8861260871825363</v>
          </cell>
        </row>
        <row r="241">
          <cell r="B241">
            <v>2.8666771888576381</v>
          </cell>
          <cell r="C241">
            <v>3.3630589628538226</v>
          </cell>
          <cell r="D241">
            <v>3.2982471061127718</v>
          </cell>
          <cell r="E241">
            <v>3.4342741722597774</v>
          </cell>
          <cell r="F241">
            <v>3.5537564934333248</v>
          </cell>
          <cell r="G241">
            <v>3.6430739189639989</v>
          </cell>
          <cell r="H241">
            <v>3.7141736269598176</v>
          </cell>
          <cell r="I241">
            <v>3.7721137552401136</v>
          </cell>
          <cell r="J241">
            <v>3.8161497514731413</v>
          </cell>
          <cell r="K241">
            <v>3.8553277586465686</v>
          </cell>
          <cell r="L241">
            <v>3.8553498280386478</v>
          </cell>
          <cell r="M241">
            <v>3.855608065147873</v>
          </cell>
        </row>
        <row r="242">
          <cell r="B242">
            <v>2.5068253256196664</v>
          </cell>
          <cell r="C242">
            <v>2.92800488981691</v>
          </cell>
          <cell r="D242">
            <v>2.8842469205100612</v>
          </cell>
          <cell r="E242">
            <v>2.4405155083839594</v>
          </cell>
          <cell r="F242">
            <v>2.0236739701297473</v>
          </cell>
          <cell r="G242">
            <v>1.9747524877549223</v>
          </cell>
          <cell r="H242">
            <v>1.9735807696077867</v>
          </cell>
          <cell r="I242">
            <v>1.8609178447505608</v>
          </cell>
          <cell r="J242">
            <v>1.820478285845772</v>
          </cell>
          <cell r="K242">
            <v>1.7363106386096112</v>
          </cell>
          <cell r="L242">
            <v>1.7270790607513016</v>
          </cell>
          <cell r="M242">
            <v>1.4544750679256397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2.9319829617262463</v>
          </cell>
          <cell r="C244">
            <v>6.9172597350051737</v>
          </cell>
          <cell r="D244">
            <v>6.9168342094384965</v>
          </cell>
          <cell r="E244">
            <v>6.9175517814212997</v>
          </cell>
          <cell r="F244">
            <v>6.9175928629022767</v>
          </cell>
          <cell r="G244">
            <v>6.9178006583080434</v>
          </cell>
          <cell r="H244">
            <v>6.917408632244868</v>
          </cell>
          <cell r="I244">
            <v>6.9169405979804646</v>
          </cell>
          <cell r="J244">
            <v>6.9178507932489604</v>
          </cell>
          <cell r="K244">
            <v>6.9169945862567284</v>
          </cell>
          <cell r="L244">
            <v>6.9176638210718613</v>
          </cell>
          <cell r="M244">
            <v>6.9196012584215181</v>
          </cell>
        </row>
        <row r="245">
          <cell r="B245">
            <v>156.23709618333359</v>
          </cell>
          <cell r="C245">
            <v>162.14250330699048</v>
          </cell>
          <cell r="D245">
            <v>162.10147872151896</v>
          </cell>
          <cell r="E245">
            <v>161.8394044339457</v>
          </cell>
          <cell r="F245">
            <v>161.72137206144296</v>
          </cell>
          <cell r="G245">
            <v>159.19494724899513</v>
          </cell>
          <cell r="H245">
            <v>155.50680721852387</v>
          </cell>
          <cell r="I245">
            <v>151.83531856807974</v>
          </cell>
          <cell r="J245">
            <v>146.91924388015636</v>
          </cell>
          <cell r="K245">
            <v>140.34586268343423</v>
          </cell>
          <cell r="L245">
            <v>137.72146816843659</v>
          </cell>
          <cell r="M245">
            <v>120.45116892342087</v>
          </cell>
        </row>
      </sheetData>
      <sheetData sheetId="73">
        <row r="21">
          <cell r="B21">
            <v>78.649483679540779</v>
          </cell>
          <cell r="C21">
            <v>74.839882799896287</v>
          </cell>
          <cell r="D21">
            <v>78.709233419943388</v>
          </cell>
          <cell r="E21">
            <v>57.478253930300887</v>
          </cell>
          <cell r="F21">
            <v>44.049621399440731</v>
          </cell>
          <cell r="G21">
            <v>37.971363031596439</v>
          </cell>
          <cell r="H21">
            <v>32.674179125261709</v>
          </cell>
          <cell r="I21">
            <v>28.249977940042228</v>
          </cell>
          <cell r="J21">
            <v>25.701524475940424</v>
          </cell>
          <cell r="K21">
            <v>23.364428045263107</v>
          </cell>
          <cell r="L21">
            <v>21.597187309237729</v>
          </cell>
          <cell r="M21">
            <v>20.672148434383448</v>
          </cell>
        </row>
        <row r="22">
          <cell r="B22">
            <v>116.75166403219946</v>
          </cell>
          <cell r="C22">
            <v>110.46476914270696</v>
          </cell>
          <cell r="D22">
            <v>95.405963897290974</v>
          </cell>
          <cell r="E22">
            <v>70.37035605858587</v>
          </cell>
          <cell r="F22">
            <v>48.791959516789632</v>
          </cell>
          <cell r="G22">
            <v>44.78221469389284</v>
          </cell>
          <cell r="H22">
            <v>41.828885413045391</v>
          </cell>
          <cell r="I22">
            <v>39.820003639735013</v>
          </cell>
          <cell r="J22">
            <v>39.145786473080115</v>
          </cell>
          <cell r="K22">
            <v>32.4605130204692</v>
          </cell>
          <cell r="L22">
            <v>28.665044788848949</v>
          </cell>
          <cell r="M22">
            <v>28.995843261233617</v>
          </cell>
        </row>
        <row r="23">
          <cell r="B23">
            <v>1.0911877831527712</v>
          </cell>
          <cell r="C23">
            <v>1.3845366109160402</v>
          </cell>
          <cell r="D23">
            <v>1.8184771116030087</v>
          </cell>
          <cell r="E23">
            <v>1.6102834226856499</v>
          </cell>
          <cell r="F23">
            <v>1.1450756177207599</v>
          </cell>
          <cell r="G23">
            <v>0.96802892937156981</v>
          </cell>
          <cell r="H23">
            <v>0.65643963839558994</v>
          </cell>
          <cell r="I23">
            <v>0.38130895349245009</v>
          </cell>
          <cell r="J23">
            <v>0.19048806731223999</v>
          </cell>
          <cell r="K23">
            <v>1.8502616812998696E-4</v>
          </cell>
          <cell r="L23">
            <v>9.9073646899983103E-5</v>
          </cell>
          <cell r="M23">
            <v>1.8354931360997639E-4</v>
          </cell>
        </row>
        <row r="24">
          <cell r="B24">
            <v>0.2323218885485541</v>
          </cell>
          <cell r="C24">
            <v>0.11115094307161046</v>
          </cell>
          <cell r="D24">
            <v>0.19077684939241382</v>
          </cell>
          <cell r="E24">
            <v>3.9280651171317892E-3</v>
          </cell>
          <cell r="F24">
            <v>3.3826160974672059E-3</v>
          </cell>
          <cell r="G24">
            <v>4.7358481615998645E-3</v>
          </cell>
          <cell r="H24">
            <v>4.4230573274622242E-3</v>
          </cell>
          <cell r="I24">
            <v>3.9327610959144724E-3</v>
          </cell>
          <cell r="J24">
            <v>3.9057923822720751E-3</v>
          </cell>
          <cell r="K24">
            <v>3.6914322971229722E-3</v>
          </cell>
          <cell r="L24">
            <v>3.7559600084648885E-3</v>
          </cell>
          <cell r="M24">
            <v>3.4074913091612369E-3</v>
          </cell>
        </row>
        <row r="25">
          <cell r="B25">
            <v>4.5547503315394788</v>
          </cell>
          <cell r="C25">
            <v>4.3340538002228071</v>
          </cell>
          <cell r="D25">
            <v>4.558264086314205</v>
          </cell>
          <cell r="E25">
            <v>4.0635639163982118</v>
          </cell>
          <cell r="F25">
            <v>2.8552770338847271</v>
          </cell>
          <cell r="G25">
            <v>2.1997516938832873</v>
          </cell>
          <cell r="H25">
            <v>1.8929554485255073</v>
          </cell>
          <cell r="I25">
            <v>1.6373831177363558</v>
          </cell>
          <cell r="J25">
            <v>1.4892608677173951</v>
          </cell>
          <cell r="K25">
            <v>1.3547502860374963</v>
          </cell>
          <cell r="L25">
            <v>1.2520326338560688</v>
          </cell>
          <cell r="M25">
            <v>1.2004590812482951</v>
          </cell>
        </row>
        <row r="26">
          <cell r="B26">
            <v>2.9727917709598621</v>
          </cell>
          <cell r="C26">
            <v>2.9709555191525139</v>
          </cell>
          <cell r="D26">
            <v>4.4800315220295133</v>
          </cell>
          <cell r="E26">
            <v>2.3666605605377522</v>
          </cell>
          <cell r="F26">
            <v>1.7829656175210578</v>
          </cell>
          <cell r="G26">
            <v>1.8192509254336571</v>
          </cell>
          <cell r="H26">
            <v>1.7225433884965988</v>
          </cell>
          <cell r="I26">
            <v>1.6632316104494145</v>
          </cell>
          <cell r="J26">
            <v>1.6526975762485403</v>
          </cell>
          <cell r="K26">
            <v>1.6250062579067575</v>
          </cell>
          <cell r="L26">
            <v>1.7687925959878494</v>
          </cell>
          <cell r="M26">
            <v>1.8996534808897649</v>
          </cell>
        </row>
        <row r="27">
          <cell r="B27">
            <v>1.9459255092026312E-2</v>
          </cell>
          <cell r="C27">
            <v>1.5976398639143623E-2</v>
          </cell>
          <cell r="D27">
            <v>5.1614047487449658E-3</v>
          </cell>
          <cell r="E27">
            <v>1.8598011609705152E-3</v>
          </cell>
          <cell r="F27">
            <v>1.8116386764002628E-3</v>
          </cell>
          <cell r="G27">
            <v>2.0764339953039524E-4</v>
          </cell>
          <cell r="H27">
            <v>2.221977345937247E-4</v>
          </cell>
          <cell r="I27">
            <v>4.1961663449063011E-4</v>
          </cell>
          <cell r="J27">
            <v>2.9728468311415919E-4</v>
          </cell>
          <cell r="K27">
            <v>4.5381512821650788E-4</v>
          </cell>
          <cell r="L27">
            <v>3.8748830362246741E-4</v>
          </cell>
          <cell r="M27">
            <v>6.8780166381138849E-4</v>
          </cell>
        </row>
        <row r="28">
          <cell r="B28">
            <v>1.89393969637887E-3</v>
          </cell>
          <cell r="C28">
            <v>2.7087541149992299E-5</v>
          </cell>
          <cell r="D28">
            <v>3.3095502662312498E-3</v>
          </cell>
          <cell r="E28">
            <v>0.94020817820367997</v>
          </cell>
          <cell r="F28">
            <v>1.1904868798745201</v>
          </cell>
          <cell r="G28">
            <v>1.1526044649296501</v>
          </cell>
          <cell r="H28">
            <v>1.24926465261157</v>
          </cell>
          <cell r="I28">
            <v>1.30946623422065</v>
          </cell>
          <cell r="J28">
            <v>1.3192305157206601</v>
          </cell>
          <cell r="K28">
            <v>1.34786539266829</v>
          </cell>
          <cell r="L28">
            <v>1.20359541097312</v>
          </cell>
          <cell r="M28">
            <v>1.0746133514990901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1.0465521605247181</v>
          </cell>
          <cell r="F32">
            <v>0.88135877065257884</v>
          </cell>
          <cell r="G32">
            <v>0.89715988165823246</v>
          </cell>
          <cell r="H32">
            <v>0.41804970353470799</v>
          </cell>
          <cell r="I32">
            <v>1.0732420738141775</v>
          </cell>
          <cell r="J32">
            <v>2.3444741416410877</v>
          </cell>
          <cell r="K32">
            <v>3.0196156331733803</v>
          </cell>
          <cell r="L32">
            <v>2.9192920249259182</v>
          </cell>
          <cell r="M32">
            <v>3.1833450925286164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84.301815096803963</v>
          </cell>
          <cell r="E11">
            <v>85.29989191668578</v>
          </cell>
          <cell r="F11">
            <v>89.961838129355456</v>
          </cell>
          <cell r="G11">
            <v>93.085478958935383</v>
          </cell>
          <cell r="H11">
            <v>95.303270528579461</v>
          </cell>
          <cell r="I11">
            <v>97.192013886932529</v>
          </cell>
          <cell r="J11">
            <v>95.132042232431886</v>
          </cell>
          <cell r="K11">
            <v>95.638828537709415</v>
          </cell>
          <cell r="L11">
            <v>97.191072063665473</v>
          </cell>
          <cell r="M11">
            <v>98.860729260384531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5.4446855447124003</v>
          </cell>
          <cell r="F12">
            <v>5.7422737547252742</v>
          </cell>
          <cell r="G12">
            <v>5.9416384028426306</v>
          </cell>
          <cell r="H12">
            <v>6.0832010212504519</v>
          </cell>
          <cell r="I12">
            <v>6.2037464454780249</v>
          </cell>
          <cell r="J12">
            <v>6.2037469469083968</v>
          </cell>
          <cell r="K12">
            <v>6.203748028937337</v>
          </cell>
          <cell r="L12">
            <v>6.2037497729384912</v>
          </cell>
          <cell r="M12">
            <v>6.3102657718695463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0.168159858556089</v>
          </cell>
          <cell r="G13">
            <v>0.33374012674089482</v>
          </cell>
          <cell r="H13">
            <v>0.62255037521725087</v>
          </cell>
          <cell r="I13">
            <v>0.71963932909209494</v>
          </cell>
          <cell r="J13">
            <v>0.79639820076486756</v>
          </cell>
          <cell r="K13">
            <v>0.92301774959225025</v>
          </cell>
          <cell r="L13">
            <v>0.94227355439430294</v>
          </cell>
          <cell r="M13">
            <v>0.95463933457997363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2.5961055858986857</v>
          </cell>
          <cell r="C53">
            <v>2.3828641343159873</v>
          </cell>
          <cell r="D53">
            <v>2.3835085614939291</v>
          </cell>
          <cell r="E53">
            <v>2.3987598421172884</v>
          </cell>
          <cell r="F53">
            <v>2.381800735084139</v>
          </cell>
          <cell r="G53">
            <v>2.5998134720951618</v>
          </cell>
          <cell r="H53">
            <v>2.9222300625485214</v>
          </cell>
          <cell r="I53">
            <v>3.1989732198568248</v>
          </cell>
          <cell r="J53">
            <v>3.4008739565334434</v>
          </cell>
          <cell r="K53">
            <v>3.5036997283728044</v>
          </cell>
          <cell r="L53">
            <v>3.4393985609393845</v>
          </cell>
          <cell r="M53">
            <v>3.367379821892055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6.4929152467276889</v>
          </cell>
          <cell r="C55">
            <v>6.0784510726016139</v>
          </cell>
          <cell r="D55">
            <v>5.7664173352309227</v>
          </cell>
          <cell r="E55">
            <v>5.2574410421831104</v>
          </cell>
          <cell r="F55">
            <v>4.928498012290671</v>
          </cell>
          <cell r="G55">
            <v>4.5901755373293476</v>
          </cell>
          <cell r="H55">
            <v>4.3608793741403993</v>
          </cell>
          <cell r="I55">
            <v>4.1311778777177466</v>
          </cell>
          <cell r="J55">
            <v>3.9292770345862427</v>
          </cell>
          <cell r="K55">
            <v>3.7716396086829032</v>
          </cell>
          <cell r="L55">
            <v>3.7274632348921997</v>
          </cell>
          <cell r="M55">
            <v>3.639671633973613</v>
          </cell>
        </row>
        <row r="56">
          <cell r="B56">
            <v>3.7909661934166197</v>
          </cell>
          <cell r="C56">
            <v>3.4477448510431601</v>
          </cell>
          <cell r="D56">
            <v>3.4220963325021296</v>
          </cell>
          <cell r="E56">
            <v>3.4501315690587497</v>
          </cell>
          <cell r="F56">
            <v>3.41442528657217</v>
          </cell>
          <cell r="G56">
            <v>3.2105466015494204</v>
          </cell>
          <cell r="H56">
            <v>3.0280017795741467</v>
          </cell>
          <cell r="I56">
            <v>2.7845366710855277</v>
          </cell>
          <cell r="J56">
            <v>2.3859805893464774</v>
          </cell>
          <cell r="K56">
            <v>2.2388719100060199</v>
          </cell>
          <cell r="L56">
            <v>1.9927259328607179</v>
          </cell>
          <cell r="M56">
            <v>1.776356264835744</v>
          </cell>
        </row>
        <row r="57">
          <cell r="B57">
            <v>7.1759655696585707</v>
          </cell>
          <cell r="C57">
            <v>6.5875378778394449</v>
          </cell>
          <cell r="D57">
            <v>6.2697206449063234</v>
          </cell>
          <cell r="E57">
            <v>6.530126542659012</v>
          </cell>
          <cell r="F57">
            <v>5.9890051423304431</v>
          </cell>
          <cell r="G57">
            <v>5.7123020056833589</v>
          </cell>
          <cell r="H57">
            <v>5.5605859170019105</v>
          </cell>
          <cell r="I57">
            <v>5.2442908114825695</v>
          </cell>
          <cell r="J57">
            <v>4.9556976436887394</v>
          </cell>
          <cell r="K57">
            <v>4.5049811879216799</v>
          </cell>
          <cell r="L57">
            <v>4.1611727204705504</v>
          </cell>
          <cell r="M57">
            <v>2.9537444472379537</v>
          </cell>
        </row>
        <row r="58">
          <cell r="B58">
            <v>14.552494772796468</v>
          </cell>
          <cell r="C58">
            <v>13.878724594907247</v>
          </cell>
          <cell r="D58">
            <v>13.031301756754658</v>
          </cell>
          <cell r="E58">
            <v>9.6594463195179188</v>
          </cell>
          <cell r="F58">
            <v>7.0139404281764532</v>
          </cell>
          <cell r="G58">
            <v>6.2473715331516715</v>
          </cell>
          <cell r="H58">
            <v>5.6078608750165309</v>
          </cell>
          <cell r="I58">
            <v>5.1066815817616993</v>
          </cell>
          <cell r="J58">
            <v>4.8515427792309502</v>
          </cell>
          <cell r="K58">
            <v>4.1650802115933825</v>
          </cell>
          <cell r="L58">
            <v>3.7503524597405278</v>
          </cell>
          <cell r="M58">
            <v>3.7056620727794014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299.99686937966538</v>
      </c>
      <c r="G2" s="3">
        <f t="shared" ref="G2:K2" si="0">G3+G8+G11+G12+G16+G17+G18+G19</f>
        <v>295.4875405855031</v>
      </c>
      <c r="H2" s="3">
        <f t="shared" si="0"/>
        <v>331.39956225492216</v>
      </c>
      <c r="I2" s="3">
        <f t="shared" si="0"/>
        <v>364.52889450091868</v>
      </c>
      <c r="J2" s="3">
        <f t="shared" si="0"/>
        <v>375.67888788793226</v>
      </c>
      <c r="K2" s="3">
        <f t="shared" si="0"/>
        <v>381.61163091217435</v>
      </c>
      <c r="L2" s="3">
        <f t="shared" ref="L2:O2" si="1">L3+L8+L11+L12+L16+L17+L18+L19</f>
        <v>386.42101648425216</v>
      </c>
      <c r="M2" s="3">
        <f t="shared" si="1"/>
        <v>392.40794887200053</v>
      </c>
      <c r="N2" s="3">
        <f t="shared" si="1"/>
        <v>397.06887906288409</v>
      </c>
      <c r="O2" s="3">
        <f t="shared" si="1"/>
        <v>403.28789735450869</v>
      </c>
      <c r="P2" s="3">
        <f>P3+P8+P11+P12+P16+P17+P18+P19</f>
        <v>408.93067632275046</v>
      </c>
      <c r="Q2" s="3">
        <f>Q3+Q8+Q11+Q12+Q16+Q17+Q18+Q19</f>
        <v>414.30963481631733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44.97236567362885</v>
      </c>
      <c r="G3" s="1">
        <f t="shared" ref="G3:K3" si="4">SUM(G4:G7)</f>
        <v>48.190467068260986</v>
      </c>
      <c r="H3" s="1">
        <f t="shared" si="4"/>
        <v>48.190469578823397</v>
      </c>
      <c r="I3" s="1">
        <f t="shared" si="4"/>
        <v>48.190669515221643</v>
      </c>
      <c r="J3" s="1">
        <f t="shared" si="4"/>
        <v>48.191613713700519</v>
      </c>
      <c r="K3" s="1">
        <f t="shared" si="4"/>
        <v>48.191617603130283</v>
      </c>
      <c r="L3" s="1">
        <f t="shared" ref="L3:O3" si="5">SUM(L4:L7)</f>
        <v>48.191621626157229</v>
      </c>
      <c r="M3" s="1">
        <f t="shared" si="5"/>
        <v>48.191631841160159</v>
      </c>
      <c r="N3" s="1">
        <f t="shared" si="5"/>
        <v>48.191637184770855</v>
      </c>
      <c r="O3" s="1">
        <f t="shared" si="5"/>
        <v>48.191650931602709</v>
      </c>
      <c r="P3" s="1">
        <f>SUM(P4:P7)</f>
        <v>48.191666935135409</v>
      </c>
      <c r="Q3" s="1">
        <f>SUM(Q4:Q7)</f>
        <v>48.191750387809407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11.111872321885919</v>
      </c>
      <c r="G4" s="1" cm="1">
        <f t="array" ref="G4">SUMPRODUCT(("RNWWOD1"=[1]OUT_PrimaryEnergyCons!$A$1:$A$1000)*1,[1]OUT_PrimaryEnergyCons!E$1:E$1000)</f>
        <v>11.95288268616903</v>
      </c>
      <c r="H4" s="1" cm="1">
        <f t="array" ref="H4">SUMPRODUCT(("RNWWOD1"=[1]OUT_PrimaryEnergyCons!$A$1:$A$1000)*1,[1]OUT_PrimaryEnergyCons!F$1:F$1000)</f>
        <v>13.214390881144805</v>
      </c>
      <c r="I4" s="1" cm="1">
        <f t="array" ref="I4">SUMPRODUCT(("RNWWOD1"=[1]OUT_PrimaryEnergyCons!$A$1:$A$1000)*1,[1]OUT_PrimaryEnergyCons!G$1:G$1000)</f>
        <v>15.316909173830062</v>
      </c>
      <c r="J4" s="1" cm="1">
        <f t="array" ref="J4">SUMPRODUCT(("RNWWOD1"=[1]OUT_PrimaryEnergyCons!$A$1:$A$1000)*1,[1]OUT_PrimaryEnergyCons!H$1:H$1000)</f>
        <v>15.849136870343967</v>
      </c>
      <c r="K4" s="1" cm="1">
        <f t="array" ref="K4">SUMPRODUCT(("RNWWOD1"=[1]OUT_PrimaryEnergyCons!$A$1:$A$1000)*1,[1]OUT_PrimaryEnergyCons!I$1:I$1000)</f>
        <v>16.266394028263509</v>
      </c>
      <c r="L4" s="1" cm="1">
        <f t="array" ref="L4">SUMPRODUCT(("RNWWOD1"=[1]OUT_PrimaryEnergyCons!$A$1:$A$1000)*1,[1]OUT_PrimaryEnergyCons!J$1:J$1000)</f>
        <v>16.611692972893628</v>
      </c>
      <c r="M4" s="1" cm="1">
        <f t="array" ref="M4">SUMPRODUCT(("RNWWOD1"=[1]OUT_PrimaryEnergyCons!$A$1:$A$1000)*1,[1]OUT_PrimaryEnergyCons!K$1:K$1000)</f>
        <v>16.956988160540536</v>
      </c>
      <c r="N4" s="1" cm="1">
        <f t="array" ref="N4">SUMPRODUCT(("RNWWOD1"=[1]OUT_PrimaryEnergyCons!$A$1:$A$1000)*1,[1]OUT_PrimaryEnergyCons!L$1:L$1000)</f>
        <v>17.015758968263874</v>
      </c>
      <c r="O4" s="1" cm="1">
        <f t="array" ref="O4">SUMPRODUCT(("RNWWOD1"=[1]OUT_PrimaryEnergyCons!$A$1:$A$1000)*1,[1]OUT_PrimaryEnergyCons!M$1:M$1000)</f>
        <v>17.074523578067438</v>
      </c>
      <c r="P4" s="1" cm="1">
        <f t="array" ref="P4">SUMPRODUCT(("RNWWOD1"=[1]OUT_PrimaryEnergyCons!$A$1:$A$1000)*1,[1]OUT_PrimaryEnergyCons!N$1:N$1000)</f>
        <v>17.133292346042712</v>
      </c>
      <c r="Q4" s="1" cm="1">
        <f t="array" ref="Q4">SUMPRODUCT(("RNWWOD1"=[1]OUT_PrimaryEnergyCons!$A$1:$A$1000)*1,[1]OUT_PrimaryEnergyCons!O$1:O$1000)</f>
        <v>17.192054793072909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7.5116653046015243</v>
      </c>
      <c r="G5" s="1" cm="1">
        <f t="array" ref="G5">SUMPRODUCT(("RNWWOD2"=[1]OUT_PrimaryEnergyCons!$A$1:$A$1000)*1,[1]OUT_PrimaryEnergyCons!E$1:E$1000)</f>
        <v>7.5431404620248932</v>
      </c>
      <c r="H5" s="1" cm="1">
        <f t="array" ref="H5">SUMPRODUCT(("RNWWOD2"=[1]OUT_PrimaryEnergyCons!$A$1:$A$1000)*1,[1]OUT_PrimaryEnergyCons!F$1:F$1000)</f>
        <v>7.5903456650349828</v>
      </c>
      <c r="I5" s="1" cm="1">
        <f t="array" ref="I5">SUMPRODUCT(("RNWWOD2"=[1]OUT_PrimaryEnergyCons!$A$1:$A$1000)*1,[1]OUT_PrimaryEnergyCons!G$1:G$1000)</f>
        <v>7.6690259174476205</v>
      </c>
      <c r="J5" s="1" cm="1">
        <f t="array" ref="J5">SUMPRODUCT(("RNWWOD2"=[1]OUT_PrimaryEnergyCons!$A$1:$A$1000)*1,[1]OUT_PrimaryEnergyCons!H$1:H$1000)</f>
        <v>7.6690238796411405</v>
      </c>
      <c r="K5" s="1" cm="1">
        <f t="array" ref="K5">SUMPRODUCT(("RNWWOD2"=[1]OUT_PrimaryEnergyCons!$A$1:$A$1000)*1,[1]OUT_PrimaryEnergyCons!I$1:I$1000)</f>
        <v>7.6690240950491892</v>
      </c>
      <c r="L5" s="1" cm="1">
        <f t="array" ref="L5">SUMPRODUCT(("RNWWOD2"=[1]OUT_PrimaryEnergyCons!$A$1:$A$1000)*1,[1]OUT_PrimaryEnergyCons!J$1:J$1000)</f>
        <v>7.6690242969676605</v>
      </c>
      <c r="M5" s="1" cm="1">
        <f t="array" ref="M5">SUMPRODUCT(("RNWWOD2"=[1]OUT_PrimaryEnergyCons!$A$1:$A$1000)*1,[1]OUT_PrimaryEnergyCons!K$1:K$1000)</f>
        <v>7.669020725977731</v>
      </c>
      <c r="N5" s="1" cm="1">
        <f t="array" ref="N5">SUMPRODUCT(("RNWWOD2"=[1]OUT_PrimaryEnergyCons!$A$1:$A$1000)*1,[1]OUT_PrimaryEnergyCons!L$1:L$1000)</f>
        <v>7.6690241113258502</v>
      </c>
      <c r="O5" s="1" cm="1">
        <f t="array" ref="O5">SUMPRODUCT(("RNWWOD2"=[1]OUT_PrimaryEnergyCons!$A$1:$A$1000)*1,[1]OUT_PrimaryEnergyCons!M$1:M$1000)</f>
        <v>7.6690212530865276</v>
      </c>
      <c r="P5" s="1" cm="1">
        <f t="array" ref="P5">SUMPRODUCT(("RNWWOD2"=[1]OUT_PrimaryEnergyCons!$A$1:$A$1000)*1,[1]OUT_PrimaryEnergyCons!N$1:N$1000)</f>
        <v>7.6690226085555659</v>
      </c>
      <c r="Q5" s="1" cm="1">
        <f t="array" ref="Q5">SUMPRODUCT(("RNWWOD2"=[1]OUT_PrimaryEnergyCons!$A$1:$A$1000)*1,[1]OUT_PrimaryEnergyCons!O$1:O$1000)</f>
        <v>7.6690175657364898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3.1682386992806801</v>
      </c>
      <c r="G6" s="1" cm="1">
        <f t="array" ref="G6">SUMPRODUCT(("RNWWOD3"=[1]OUT_PrimaryEnergyCons!$A$1:$A$1000)*1,[1]OUT_PrimaryEnergyCons!E$1:E$1000)</f>
        <v>3.4956718872552623</v>
      </c>
      <c r="H6" s="1" cm="1">
        <f t="array" ref="H6">SUMPRODUCT(("RNWWOD3"=[1]OUT_PrimaryEnergyCons!$A$1:$A$1000)*1,[1]OUT_PrimaryEnergyCons!F$1:F$1000)</f>
        <v>3.9868118655400755</v>
      </c>
      <c r="I6" s="1" cm="1">
        <f t="array" ref="I6">SUMPRODUCT(("RNWWOD3"=[1]OUT_PrimaryEnergyCons!$A$1:$A$1000)*1,[1]OUT_PrimaryEnergyCons!G$1:G$1000)</f>
        <v>4.805385263711428</v>
      </c>
      <c r="J6" s="1" cm="1">
        <f t="array" ref="J6">SUMPRODUCT(("RNWWOD3"=[1]OUT_PrimaryEnergyCons!$A$1:$A$1000)*1,[1]OUT_PrimaryEnergyCons!H$1:H$1000)</f>
        <v>4.8053823359732775</v>
      </c>
      <c r="K6" s="1" cm="1">
        <f t="array" ref="K6">SUMPRODUCT(("RNWWOD3"=[1]OUT_PrimaryEnergyCons!$A$1:$A$1000)*1,[1]OUT_PrimaryEnergyCons!I$1:I$1000)</f>
        <v>4.8053825519074458</v>
      </c>
      <c r="L6" s="1" cm="1">
        <f t="array" ref="L6">SUMPRODUCT(("RNWWOD3"=[1]OUT_PrimaryEnergyCons!$A$1:$A$1000)*1,[1]OUT_PrimaryEnergyCons!J$1:J$1000)</f>
        <v>4.8053827431986873</v>
      </c>
      <c r="M6" s="1" cm="1">
        <f t="array" ref="M6">SUMPRODUCT(("RNWWOD3"=[1]OUT_PrimaryEnergyCons!$A$1:$A$1000)*1,[1]OUT_PrimaryEnergyCons!K$1:K$1000)</f>
        <v>4.8053774936286064</v>
      </c>
      <c r="N6" s="1" cm="1">
        <f t="array" ref="N6">SUMPRODUCT(("RNWWOD3"=[1]OUT_PrimaryEnergyCons!$A$1:$A$1000)*1,[1]OUT_PrimaryEnergyCons!L$1:L$1000)</f>
        <v>4.8053825499614726</v>
      </c>
      <c r="O6" s="1" cm="1">
        <f t="array" ref="O6">SUMPRODUCT(("RNWWOD3"=[1]OUT_PrimaryEnergyCons!$A$1:$A$1000)*1,[1]OUT_PrimaryEnergyCons!M$1:M$1000)</f>
        <v>4.805378465004023</v>
      </c>
      <c r="P6" s="1" cm="1">
        <f t="array" ref="P6">SUMPRODUCT(("RNWWOD3"=[1]OUT_PrimaryEnergyCons!$A$1:$A$1000)*1,[1]OUT_PrimaryEnergyCons!N$1:N$1000)</f>
        <v>4.8053804209316704</v>
      </c>
      <c r="Q6" s="1" cm="1">
        <f t="array" ref="Q6">SUMPRODUCT(("RNWWOD3"=[1]OUT_PrimaryEnergyCons!$A$1:$A$1000)*1,[1]OUT_PrimaryEnergyCons!O$1:O$1000)</f>
        <v>4.8053734132247454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23.180589347860725</v>
      </c>
      <c r="G7" s="1" cm="1">
        <f t="array" ref="G7">SUMPRODUCT(("RNWWOD4"=[1]OUT_PrimaryEnergyCons!$A$1:$A$1000)*1+("RNWWOD5"=[1]OUT_PrimaryEnergyCons!$A$1:$A$1000)*1,[1]OUT_PrimaryEnergyCons!E$1:E$1000)</f>
        <v>25.198772032811796</v>
      </c>
      <c r="H7" s="1" cm="1">
        <f t="array" ref="H7">SUMPRODUCT(("RNWWOD4"=[1]OUT_PrimaryEnergyCons!$A$1:$A$1000)*1+("RNWWOD5"=[1]OUT_PrimaryEnergyCons!$A$1:$A$1000)*1,[1]OUT_PrimaryEnergyCons!F$1:F$1000)</f>
        <v>23.398921167103531</v>
      </c>
      <c r="I7" s="1" cm="1">
        <f t="array" ref="I7">SUMPRODUCT(("RNWWOD4"=[1]OUT_PrimaryEnergyCons!$A$1:$A$1000)*1+("RNWWOD5"=[1]OUT_PrimaryEnergyCons!$A$1:$A$1000)*1,[1]OUT_PrimaryEnergyCons!G$1:G$1000)</f>
        <v>20.399349160232529</v>
      </c>
      <c r="J7" s="1" cm="1">
        <f t="array" ref="J7">SUMPRODUCT(("RNWWOD4"=[1]OUT_PrimaryEnergyCons!$A$1:$A$1000)*1+("RNWWOD5"=[1]OUT_PrimaryEnergyCons!$A$1:$A$1000)*1,[1]OUT_PrimaryEnergyCons!H$1:H$1000)</f>
        <v>19.868070627742135</v>
      </c>
      <c r="K7" s="1" cm="1">
        <f t="array" ref="K7">SUMPRODUCT(("RNWWOD4"=[1]OUT_PrimaryEnergyCons!$A$1:$A$1000)*1+("RNWWOD5"=[1]OUT_PrimaryEnergyCons!$A$1:$A$1000)*1,[1]OUT_PrimaryEnergyCons!I$1:I$1000)</f>
        <v>19.450816927910139</v>
      </c>
      <c r="L7" s="1" cm="1">
        <f t="array" ref="L7">SUMPRODUCT(("RNWWOD4"=[1]OUT_PrimaryEnergyCons!$A$1:$A$1000)*1+("RNWWOD5"=[1]OUT_PrimaryEnergyCons!$A$1:$A$1000)*1,[1]OUT_PrimaryEnergyCons!J$1:J$1000)</f>
        <v>19.105521613097256</v>
      </c>
      <c r="M7" s="1" cm="1">
        <f t="array" ref="M7">SUMPRODUCT(("RNWWOD4"=[1]OUT_PrimaryEnergyCons!$A$1:$A$1000)*1+("RNWWOD5"=[1]OUT_PrimaryEnergyCons!$A$1:$A$1000)*1,[1]OUT_PrimaryEnergyCons!K$1:K$1000)</f>
        <v>18.760245461013284</v>
      </c>
      <c r="N7" s="1" cm="1">
        <f t="array" ref="N7">SUMPRODUCT(("RNWWOD4"=[1]OUT_PrimaryEnergyCons!$A$1:$A$1000)*1+("RNWWOD5"=[1]OUT_PrimaryEnergyCons!$A$1:$A$1000)*1,[1]OUT_PrimaryEnergyCons!L$1:L$1000)</f>
        <v>18.701471555219662</v>
      </c>
      <c r="O7" s="1" cm="1">
        <f t="array" ref="O7">SUMPRODUCT(("RNWWOD4"=[1]OUT_PrimaryEnergyCons!$A$1:$A$1000)*1+("RNWWOD5"=[1]OUT_PrimaryEnergyCons!$A$1:$A$1000)*1,[1]OUT_PrimaryEnergyCons!M$1:M$1000)</f>
        <v>18.642727635444722</v>
      </c>
      <c r="P7" s="1" cm="1">
        <f t="array" ref="P7">SUMPRODUCT(("RNWWOD4"=[1]OUT_PrimaryEnergyCons!$A$1:$A$1000)*1+("RNWWOD5"=[1]OUT_PrimaryEnergyCons!$A$1:$A$1000)*1,[1]OUT_PrimaryEnergyCons!N$1:N$1000)</f>
        <v>18.583971559605462</v>
      </c>
      <c r="Q7" s="1" cm="1">
        <f t="array" ref="Q7">SUMPRODUCT(("RNWWOD4"=[1]OUT_PrimaryEnergyCons!$A$1:$A$1000)*1+("RNWWOD5"=[1]OUT_PrimaryEnergyCons!$A$1:$A$1000)*1,[1]OUT_PrimaryEnergyCons!O$1:O$1000)</f>
        <v>18.525304615775266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69.842476514366041</v>
      </c>
      <c r="G8" s="1">
        <f t="shared" ref="G8:K8" si="9">SUM(G9:G10)</f>
        <v>69.888403611117411</v>
      </c>
      <c r="H8" s="1">
        <f t="shared" si="9"/>
        <v>69.49557475248929</v>
      </c>
      <c r="I8" s="1">
        <f t="shared" si="9"/>
        <v>69.045990105113958</v>
      </c>
      <c r="J8" s="1">
        <f t="shared" si="9"/>
        <v>68.943711769604391</v>
      </c>
      <c r="K8" s="1">
        <f t="shared" si="9"/>
        <v>69.165469927451525</v>
      </c>
      <c r="L8" s="1">
        <f t="shared" ref="L8:O8" si="10">SUM(L9:L10)</f>
        <v>69.387338365778334</v>
      </c>
      <c r="M8" s="1">
        <f t="shared" si="10"/>
        <v>69.609323142258859</v>
      </c>
      <c r="N8" s="1">
        <f t="shared" si="10"/>
        <v>69.609212071804478</v>
      </c>
      <c r="O8" s="1">
        <f t="shared" si="10"/>
        <v>69.609377763339523</v>
      </c>
      <c r="P8" s="1">
        <f>SUM(P9:P10)</f>
        <v>69.60938071212216</v>
      </c>
      <c r="Q8" s="1">
        <f>SUM(Q9:Q10)</f>
        <v>69.609434396469524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35.836563456256322</v>
      </c>
      <c r="G9" s="1" cm="1">
        <f t="array" ref="G9">SUMPRODUCT(("RNNWWST1"=[1]OUT_PrimaryEnergyCons!$A$1:$A$1000)*1,[1]OUT_PrimaryEnergyCons!E$1:E$1000)</f>
        <v>35.88238255024293</v>
      </c>
      <c r="H9" s="1" cm="1">
        <f t="array" ref="H9">SUMPRODUCT(("RNNWWST1"=[1]OUT_PrimaryEnergyCons!$A$1:$A$1000)*1,[1]OUT_PrimaryEnergyCons!F$1:F$1000)</f>
        <v>35.489449004217995</v>
      </c>
      <c r="I9" s="1" cm="1">
        <f t="array" ref="I9">SUMPRODUCT(("RNNWWST1"=[1]OUT_PrimaryEnergyCons!$A$1:$A$1000)*1,[1]OUT_PrimaryEnergyCons!G$1:G$1000)</f>
        <v>35.039971556957461</v>
      </c>
      <c r="J9" s="1" cm="1">
        <f t="array" ref="J9">SUMPRODUCT(("RNNWWST1"=[1]OUT_PrimaryEnergyCons!$A$1:$A$1000)*1,[1]OUT_PrimaryEnergyCons!H$1:H$1000)</f>
        <v>34.937587499861912</v>
      </c>
      <c r="K9" s="1" cm="1">
        <f t="array" ref="K9">SUMPRODUCT(("RNNWWST1"=[1]OUT_PrimaryEnergyCons!$A$1:$A$1000)*1,[1]OUT_PrimaryEnergyCons!I$1:I$1000)</f>
        <v>35.159451255710515</v>
      </c>
      <c r="L9" s="1" cm="1">
        <f t="array" ref="L9">SUMPRODUCT(("RNNWWST1"=[1]OUT_PrimaryEnergyCons!$A$1:$A$1000)*1,[1]OUT_PrimaryEnergyCons!J$1:J$1000)</f>
        <v>35.38131678104412</v>
      </c>
      <c r="M9" s="1" cm="1">
        <f t="array" ref="M9">SUMPRODUCT(("RNNWWST1"=[1]OUT_PrimaryEnergyCons!$A$1:$A$1000)*1,[1]OUT_PrimaryEnergyCons!K$1:K$1000)</f>
        <v>35.603187259808976</v>
      </c>
      <c r="N9" s="1" cm="1">
        <f t="array" ref="N9">SUMPRODUCT(("RNNWWST1"=[1]OUT_PrimaryEnergyCons!$A$1:$A$1000)*1,[1]OUT_PrimaryEnergyCons!L$1:L$1000)</f>
        <v>35.603183280308322</v>
      </c>
      <c r="O9" s="1" cm="1">
        <f t="array" ref="O9">SUMPRODUCT(("RNNWWST1"=[1]OUT_PrimaryEnergyCons!$A$1:$A$1000)*1,[1]OUT_PrimaryEnergyCons!M$1:M$1000)</f>
        <v>35.603190538235758</v>
      </c>
      <c r="P9" s="1" cm="1">
        <f t="array" ref="P9">SUMPRODUCT(("RNNWWST1"=[1]OUT_PrimaryEnergyCons!$A$1:$A$1000)*1,[1]OUT_PrimaryEnergyCons!N$1:N$1000)</f>
        <v>35.603184914584283</v>
      </c>
      <c r="Q9" s="1" cm="1">
        <f t="array" ref="Q9">SUMPRODUCT(("RNNWWST1"=[1]OUT_PrimaryEnergyCons!$A$1:$A$1000)*1,[1]OUT_PrimaryEnergyCons!O$1:O$1000)</f>
        <v>35.603191093785668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34.005913058109712</v>
      </c>
      <c r="G10" s="1" cm="1">
        <f t="array" ref="G10">SUMPRODUCT(("RNWWST1"=[1]OUT_PrimaryEnergyCons!$A$1:$A$1000)*1,[1]OUT_PrimaryEnergyCons!E$1:E$1000)</f>
        <v>34.006021060874481</v>
      </c>
      <c r="H10" s="1" cm="1">
        <f t="array" ref="H10">SUMPRODUCT(("RNWWST1"=[1]OUT_PrimaryEnergyCons!$A$1:$A$1000)*1,[1]OUT_PrimaryEnergyCons!F$1:F$1000)</f>
        <v>34.006125748271295</v>
      </c>
      <c r="I10" s="1" cm="1">
        <f t="array" ref="I10">SUMPRODUCT(("RNWWST1"=[1]OUT_PrimaryEnergyCons!$A$1:$A$1000)*1,[1]OUT_PrimaryEnergyCons!G$1:G$1000)</f>
        <v>34.00601854815649</v>
      </c>
      <c r="J10" s="1" cm="1">
        <f t="array" ref="J10">SUMPRODUCT(("RNWWST1"=[1]OUT_PrimaryEnergyCons!$A$1:$A$1000)*1,[1]OUT_PrimaryEnergyCons!H$1:H$1000)</f>
        <v>34.006124269742472</v>
      </c>
      <c r="K10" s="1" cm="1">
        <f t="array" ref="K10">SUMPRODUCT(("RNWWST1"=[1]OUT_PrimaryEnergyCons!$A$1:$A$1000)*1,[1]OUT_PrimaryEnergyCons!I$1:I$1000)</f>
        <v>34.00601867174101</v>
      </c>
      <c r="L10" s="1" cm="1">
        <f t="array" ref="L10">SUMPRODUCT(("RNWWST1"=[1]OUT_PrimaryEnergyCons!$A$1:$A$1000)*1,[1]OUT_PrimaryEnergyCons!J$1:J$1000)</f>
        <v>34.006021584734221</v>
      </c>
      <c r="M10" s="1" cm="1">
        <f t="array" ref="M10">SUMPRODUCT(("RNWWST1"=[1]OUT_PrimaryEnergyCons!$A$1:$A$1000)*1,[1]OUT_PrimaryEnergyCons!K$1:K$1000)</f>
        <v>34.006135882449883</v>
      </c>
      <c r="N10" s="1" cm="1">
        <f t="array" ref="N10">SUMPRODUCT(("RNWWST1"=[1]OUT_PrimaryEnergyCons!$A$1:$A$1000)*1,[1]OUT_PrimaryEnergyCons!L$1:L$1000)</f>
        <v>34.006028791496163</v>
      </c>
      <c r="O10" s="1" cm="1">
        <f t="array" ref="O10">SUMPRODUCT(("RNWWST1"=[1]OUT_PrimaryEnergyCons!$A$1:$A$1000)*1,[1]OUT_PrimaryEnergyCons!M$1:M$1000)</f>
        <v>34.006187225103773</v>
      </c>
      <c r="P10" s="1" cm="1">
        <f t="array" ref="P10">SUMPRODUCT(("RNWWST1"=[1]OUT_PrimaryEnergyCons!$A$1:$A$1000)*1,[1]OUT_PrimaryEnergyCons!N$1:N$1000)</f>
        <v>34.006195797537877</v>
      </c>
      <c r="Q10" s="1" cm="1">
        <f t="array" ref="Q10">SUMPRODUCT(("RNWWST1"=[1]OUT_PrimaryEnergyCons!$A$1:$A$1000)*1,[1]OUT_PrimaryEnergyCons!O$1:O$1000)</f>
        <v>34.006243302683856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3.7980837408231323</v>
      </c>
      <c r="G11" s="1" cm="1">
        <f t="array" ref="G11">SUMPRODUCT(("mnr"=[1]OUT_PrimaryEnergyCons!$C$1:$C$1000)*1,[1]OUT_PrimaryEnergyCons!E$1:E$1000)</f>
        <v>12.518933228563961</v>
      </c>
      <c r="H11" s="1" cm="1">
        <f t="array" ref="H11">SUMPRODUCT(("mnr"=[1]OUT_PrimaryEnergyCons!$C$1:$C$1000)*1,[1]OUT_PrimaryEnergyCons!F$1:F$1000)</f>
        <v>12.540210771190093</v>
      </c>
      <c r="I11" s="1" cm="1">
        <f t="array" ref="I11">SUMPRODUCT(("mnr"=[1]OUT_PrimaryEnergyCons!$C$1:$C$1000)*1,[1]OUT_PrimaryEnergyCons!G$1:G$1000)</f>
        <v>12.540421647340132</v>
      </c>
      <c r="J11" s="1" cm="1">
        <f t="array" ref="J11">SUMPRODUCT(("mnr"=[1]OUT_PrimaryEnergyCons!$C$1:$C$1000)*1,[1]OUT_PrimaryEnergyCons!H$1:H$1000)</f>
        <v>12.540424955652249</v>
      </c>
      <c r="K11" s="1" cm="1">
        <f t="array" ref="K11">SUMPRODUCT(("mnr"=[1]OUT_PrimaryEnergyCons!$C$1:$C$1000)*1,[1]OUT_PrimaryEnergyCons!I$1:I$1000)</f>
        <v>12.542172158880096</v>
      </c>
      <c r="L11" s="1" cm="1">
        <f t="array" ref="L11">SUMPRODUCT(("mnr"=[1]OUT_PrimaryEnergyCons!$C$1:$C$1000)*1,[1]OUT_PrimaryEnergyCons!J$1:J$1000)</f>
        <v>12.542213683525176</v>
      </c>
      <c r="M11" s="1" cm="1">
        <f t="array" ref="M11">SUMPRODUCT(("mnr"=[1]OUT_PrimaryEnergyCons!$C$1:$C$1000)*1,[1]OUT_PrimaryEnergyCons!K$1:K$1000)</f>
        <v>12.542270812921013</v>
      </c>
      <c r="N11" s="1" cm="1">
        <f t="array" ref="N11">SUMPRODUCT(("mnr"=[1]OUT_PrimaryEnergyCons!$C$1:$C$1000)*1,[1]OUT_PrimaryEnergyCons!L$1:L$1000)</f>
        <v>12.5423038171574</v>
      </c>
      <c r="O11" s="1" cm="1">
        <f t="array" ref="O11">SUMPRODUCT(("mnr"=[1]OUT_PrimaryEnergyCons!$C$1:$C$1000)*1,[1]OUT_PrimaryEnergyCons!M$1:M$1000)</f>
        <v>12.542396760407792</v>
      </c>
      <c r="P11" s="1" cm="1">
        <f t="array" ref="P11">SUMPRODUCT(("mnr"=[1]OUT_PrimaryEnergyCons!$C$1:$C$1000)*1,[1]OUT_PrimaryEnergyCons!N$1:N$1000)</f>
        <v>12.54252033697515</v>
      </c>
      <c r="Q11" s="1" cm="1">
        <f t="array" ref="Q11">SUMPRODUCT(("mnr"=[1]OUT_PrimaryEnergyCons!$C$1:$C$1000)*1,[1]OUT_PrimaryEnergyCons!O$1:O$1000)</f>
        <v>12.542956234791779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149.43048084894102</v>
      </c>
      <c r="G12" s="1">
        <f t="shared" ref="G12:K12" si="11">SUM(G13:G15)</f>
        <v>125.60749575949596</v>
      </c>
      <c r="H12" s="1">
        <f t="shared" si="11"/>
        <v>141.92223358115112</v>
      </c>
      <c r="I12" s="1">
        <f t="shared" si="11"/>
        <v>149.99769151365189</v>
      </c>
      <c r="J12" s="1">
        <f t="shared" si="11"/>
        <v>150.04386240115784</v>
      </c>
      <c r="K12" s="1">
        <f t="shared" si="11"/>
        <v>150.08117551107406</v>
      </c>
      <c r="L12" s="1">
        <f t="shared" ref="L12:O12" si="12">SUM(L13:L15)</f>
        <v>150.11865513878504</v>
      </c>
      <c r="M12" s="1">
        <f t="shared" si="12"/>
        <v>150.15849328986556</v>
      </c>
      <c r="N12" s="1">
        <f t="shared" si="12"/>
        <v>150.19449058779779</v>
      </c>
      <c r="O12" s="1">
        <f t="shared" si="12"/>
        <v>150.23826407367372</v>
      </c>
      <c r="P12" s="1">
        <f>SUM(P13:P15)</f>
        <v>150.29037290831673</v>
      </c>
      <c r="Q12" s="1">
        <f>SUM(Q13:Q15)</f>
        <v>150.8459885667682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66.745679999980808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49.798809779955171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68.531593866773889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69.615857163570837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70.699960870233951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71.784589094699825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72.868559920096487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73.953597419826451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73.953615266848786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73.953791334804748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73.953756757337388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73.952734323564002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66.632400000015295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55.764011057359234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65.553797386868823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64.471643720365421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63.38769671107741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62.303070720907442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61.21910062504363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60.134063816027634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60.134047861769773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60.133874116491441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60.133913392663843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60.13496256772455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16.052400848944917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20.044674922181553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7.8368423275084167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15.910190629715618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15.956204819846487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15.993515695466801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16.03099459364492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16.070832054011468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16.106827459179254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16.150598622377533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16.202702758315482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16.758291675479658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12.556448479516265</v>
      </c>
      <c r="G16" s="1" cm="1">
        <f t="array" ref="G16">SUMPRODUCT(ISNUMBER(SEARCH("SOL",[1]OUT_PrimaryEnergyCons!$C$1:$C$1000))*1,[1]OUT_PrimaryEnergyCons!E$1:E$1000)</f>
        <v>16.522246124542903</v>
      </c>
      <c r="H16" s="1" cm="1">
        <f t="array" ref="H16">SUMPRODUCT(ISNUMBER(SEARCH("SOL",[1]OUT_PrimaryEnergyCons!$C$1:$C$1000))*1,[1]OUT_PrimaryEnergyCons!F$1:F$1000)</f>
        <v>32.456800646649604</v>
      </c>
      <c r="I16" s="1" cm="1">
        <f t="array" ref="I16">SUMPRODUCT(ISNUMBER(SEARCH("SOL",[1]OUT_PrimaryEnergyCons!$C$1:$C$1000))*1,[1]OUT_PrimaryEnergyCons!G$1:G$1000)</f>
        <v>53.419265890243814</v>
      </c>
      <c r="J16" s="1" cm="1">
        <f t="array" ref="J16">SUMPRODUCT(ISNUMBER(SEARCH("SOL",[1]OUT_PrimaryEnergyCons!$C$1:$C$1000))*1,[1]OUT_PrimaryEnergyCons!H$1:H$1000)</f>
        <v>56.298295567428212</v>
      </c>
      <c r="K16" s="1" cm="1">
        <f t="array" ref="K16">SUMPRODUCT(ISNUMBER(SEARCH("SOL",[1]OUT_PrimaryEnergyCons!$C$1:$C$1000))*1,[1]OUT_PrimaryEnergyCons!I$1:I$1000)</f>
        <v>58.929130234466385</v>
      </c>
      <c r="L16" s="1" cm="1">
        <f t="array" ref="L16">SUMPRODUCT(ISNUMBER(SEARCH("SOL",[1]OUT_PrimaryEnergyCons!$C$1:$C$1000))*1,[1]OUT_PrimaryEnergyCons!J$1:J$1000)</f>
        <v>61.606468084259831</v>
      </c>
      <c r="M16" s="1" cm="1">
        <f t="array" ref="M16">SUMPRODUCT(ISNUMBER(SEARCH("SOL",[1]OUT_PrimaryEnergyCons!$C$1:$C$1000))*1,[1]OUT_PrimaryEnergyCons!K$1:K$1000)</f>
        <v>64.343265326326488</v>
      </c>
      <c r="N16" s="1" cm="1">
        <f t="array" ref="N16">SUMPRODUCT(ISNUMBER(SEARCH("SOL",[1]OUT_PrimaryEnergyCons!$C$1:$C$1000))*1,[1]OUT_PrimaryEnergyCons!L$1:L$1000)</f>
        <v>66.88859221425011</v>
      </c>
      <c r="O16" s="1" cm="1">
        <f t="array" ref="O16">SUMPRODUCT(ISNUMBER(SEARCH("SOL",[1]OUT_PrimaryEnergyCons!$C$1:$C$1000))*1,[1]OUT_PrimaryEnergyCons!M$1:M$1000)</f>
        <v>69.840494355739878</v>
      </c>
      <c r="P16" s="1" cm="1">
        <f t="array" ref="P16">SUMPRODUCT(ISNUMBER(SEARCH("SOL",[1]OUT_PrimaryEnergyCons!$C$1:$C$1000))*1,[1]OUT_PrimaryEnergyCons!N$1:N$1000)</f>
        <v>73.238909991767272</v>
      </c>
      <c r="Q16" s="1" cm="1">
        <f t="array" ref="Q16">SUMPRODUCT(ISNUMBER(SEARCH("SOL",[1]OUT_PrimaryEnergyCons!$C$1:$C$1000))*1,[1]OUT_PrimaryEnergyCons!O$1:O$1000)</f>
        <v>76.635479503207776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0.52400623634136234</v>
      </c>
      <c r="G17" s="1" cm="1">
        <f t="array" ref="G17">SUMPRODUCT(ISNUMBER(SEARCH("wnd",[1]OUT_PrimaryEnergyCons!$C$1:$C$1000))*1,[1]OUT_PrimaryEnergyCons!E$1:E$1000)</f>
        <v>0.54529731563285722</v>
      </c>
      <c r="H17" s="1" cm="1">
        <f t="array" ref="H17">SUMPRODUCT(ISNUMBER(SEARCH("wnd",[1]OUT_PrimaryEnergyCons!$C$1:$C$1000))*1,[1]OUT_PrimaryEnergyCons!F$1:F$1000)</f>
        <v>0.50317049142391412</v>
      </c>
      <c r="I17" s="1" cm="1">
        <f t="array" ref="I17">SUMPRODUCT(ISNUMBER(SEARCH("wnd",[1]OUT_PrimaryEnergyCons!$C$1:$C$1000))*1,[1]OUT_PrimaryEnergyCons!G$1:G$1000)</f>
        <v>0.56614467878788066</v>
      </c>
      <c r="J17" s="1" cm="1">
        <f t="array" ref="J17">SUMPRODUCT(ISNUMBER(SEARCH("wnd",[1]OUT_PrimaryEnergyCons!$C$1:$C$1000))*1,[1]OUT_PrimaryEnergyCons!H$1:H$1000)</f>
        <v>0.57170643079271544</v>
      </c>
      <c r="K17" s="1" cm="1">
        <f t="array" ref="K17">SUMPRODUCT(ISNUMBER(SEARCH("wnd",[1]OUT_PrimaryEnergyCons!$C$1:$C$1000))*1,[1]OUT_PrimaryEnergyCons!I$1:I$1000)</f>
        <v>0.57180799856713671</v>
      </c>
      <c r="L17" s="1" cm="1">
        <f t="array" ref="L17">SUMPRODUCT(ISNUMBER(SEARCH("wnd",[1]OUT_PrimaryEnergyCons!$C$1:$C$1000))*1,[1]OUT_PrimaryEnergyCons!J$1:J$1000)</f>
        <v>0.58290339491280985</v>
      </c>
      <c r="M17" s="1" cm="1">
        <f t="array" ref="M17">SUMPRODUCT(ISNUMBER(SEARCH("wnd",[1]OUT_PrimaryEnergyCons!$C$1:$C$1000))*1,[1]OUT_PrimaryEnergyCons!K$1:K$1000)</f>
        <v>0.58299040012895431</v>
      </c>
      <c r="N17" s="1" cm="1">
        <f t="array" ref="N17">SUMPRODUCT(ISNUMBER(SEARCH("wnd",[1]OUT_PrimaryEnergyCons!$C$1:$C$1000))*1,[1]OUT_PrimaryEnergyCons!L$1:L$1000)</f>
        <v>0.58389202314932798</v>
      </c>
      <c r="O17" s="1" cm="1">
        <f t="array" ref="O17">SUMPRODUCT(ISNUMBER(SEARCH("wnd",[1]OUT_PrimaryEnergyCons!$C$1:$C$1000))*1,[1]OUT_PrimaryEnergyCons!M$1:M$1000)</f>
        <v>0.58391229793843746</v>
      </c>
      <c r="P17" s="1" cm="1">
        <f t="array" ref="P17">SUMPRODUCT(ISNUMBER(SEARCH("wnd",[1]OUT_PrimaryEnergyCons!$C$1:$C$1000))*1,[1]OUT_PrimaryEnergyCons!N$1:N$1000)</f>
        <v>0.58421891705644435</v>
      </c>
      <c r="Q17" s="1" cm="1">
        <f t="array" ref="Q17">SUMPRODUCT(ISNUMBER(SEARCH("wnd",[1]OUT_PrimaryEnergyCons!$C$1:$C$1000))*1,[1]OUT_PrimaryEnergyCons!O$1:O$1000)</f>
        <v>0.58572671966794732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18.873007886048686</v>
      </c>
      <c r="G18" s="1">
        <f>[1]Overview!C$9-G19</f>
        <v>22.214697477888976</v>
      </c>
      <c r="H18" s="1">
        <f>[1]Overview!D$9-H19</f>
        <v>26.291102433194716</v>
      </c>
      <c r="I18" s="1">
        <f>[1]Overview!E$9-I19</f>
        <v>30.768711150559341</v>
      </c>
      <c r="J18" s="1">
        <f>[1]Overview!F$9-J19</f>
        <v>39.089273049596336</v>
      </c>
      <c r="K18" s="1">
        <f>[1]Overview!G$9-K19</f>
        <v>42.129743383761934</v>
      </c>
      <c r="L18" s="1">
        <f>[1]Overview!H$9-L19</f>
        <v>43.931598172365256</v>
      </c>
      <c r="M18" s="1">
        <f>[1]Overview!I$9-M19</f>
        <v>46.864782419896379</v>
      </c>
      <c r="N18" s="1">
        <f>[1]Overview!J$9-N19</f>
        <v>49.058751163954099</v>
      </c>
      <c r="O18" s="1">
        <f>[1]Overview!K$9-O19</f>
        <v>52.281801171806634</v>
      </c>
      <c r="P18" s="1">
        <f>[1]Overview!L$9-P19</f>
        <v>54.473606521377306</v>
      </c>
      <c r="Q18" s="1">
        <f>[1]Overview!M$9-Q19</f>
        <v>55.898299007602709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5.1409484293805029E-4</v>
      </c>
      <c r="L19" s="1">
        <f>+[1]Overview!H$28</f>
        <v>6.0218018468370223E-2</v>
      </c>
      <c r="M19" s="1">
        <f>+[1]Overview!I$28</f>
        <v>0.11519163944313712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779.61867387581776</v>
      </c>
      <c r="G20" s="3">
        <f t="shared" si="13"/>
        <v>702.69927328779863</v>
      </c>
      <c r="H20" s="3">
        <f t="shared" si="13"/>
        <v>657.58160567936318</v>
      </c>
      <c r="I20" s="3">
        <f t="shared" si="13"/>
        <v>613.62304973155119</v>
      </c>
      <c r="J20" s="3">
        <f t="shared" si="13"/>
        <v>524.09600308904351</v>
      </c>
      <c r="K20" s="3">
        <f t="shared" si="13"/>
        <v>437.04858634631262</v>
      </c>
      <c r="L20" s="3">
        <f t="shared" ref="L20:O20" si="14">SUM(L21:L22,L41,L50:L51,L56)</f>
        <v>330.99938806427497</v>
      </c>
      <c r="M20" s="3">
        <f t="shared" si="14"/>
        <v>314.97488078296436</v>
      </c>
      <c r="N20" s="3">
        <f t="shared" si="14"/>
        <v>358.57507701775842</v>
      </c>
      <c r="O20" s="3">
        <f t="shared" si="14"/>
        <v>397.37612242448415</v>
      </c>
      <c r="P20" s="3">
        <f>SUM(P21:P22,P41,P50:P51,P56)</f>
        <v>389.23367027300338</v>
      </c>
      <c r="Q20" s="3">
        <f>SUM(Q21:Q22,Q41,Q50:Q51,Q56)</f>
        <v>377.08192345945679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3.6600043621370895</v>
      </c>
      <c r="G21" s="1" cm="1">
        <f t="array" ref="G21">SUMPRODUCT(("COA"=[1]OUT_PrimaryEnergyCons!$C$4:$C$10000)*1,[1]OUT_PrimaryEnergyCons!E$4:E$10000)</f>
        <v>3.564719172184815</v>
      </c>
      <c r="H21" s="1" cm="1">
        <f t="array" ref="H21">SUMPRODUCT(("COA"=[1]OUT_PrimaryEnergyCons!$C$4:$C$10000)*1,[1]OUT_PrimaryEnergyCons!F$4:F$10000)</f>
        <v>2.8317119247039346</v>
      </c>
      <c r="I21" s="1" cm="1">
        <f t="array" ref="I21">SUMPRODUCT(("COA"=[1]OUT_PrimaryEnergyCons!$C$4:$C$10000)*1,[1]OUT_PrimaryEnergyCons!G$4:G$10000)</f>
        <v>5.0202978966289499E-3</v>
      </c>
      <c r="J21" s="1" cm="1">
        <f t="array" ref="J21">SUMPRODUCT(("COA"=[1]OUT_PrimaryEnergyCons!$C$4:$C$10000)*1,[1]OUT_PrimaryEnergyCons!H$4:H$10000)</f>
        <v>3.4884412457844472E-3</v>
      </c>
      <c r="K21" s="1" cm="1">
        <f t="array" ref="K21">SUMPRODUCT(("COA"=[1]OUT_PrimaryEnergyCons!$C$4:$C$10000)*1,[1]OUT_PrimaryEnergyCons!I$4:I$10000)</f>
        <v>2.1616214738610644E-3</v>
      </c>
      <c r="L21" s="1" cm="1">
        <f t="array" ref="L21">SUMPRODUCT(("COA"=[1]OUT_PrimaryEnergyCons!$C$4:$C$10000)*1,[1]OUT_PrimaryEnergyCons!J$4:J$10000)</f>
        <v>2.6648062931895456E-3</v>
      </c>
      <c r="M21" s="1" cm="1">
        <f t="array" ref="M21">SUMPRODUCT(("COA"=[1]OUT_PrimaryEnergyCons!$C$4:$C$10000)*1,[1]OUT_PrimaryEnergyCons!K$4:K$10000)</f>
        <v>5.9389703524296115E-3</v>
      </c>
      <c r="N21" s="1" cm="1">
        <f t="array" ref="N21">SUMPRODUCT(("COA"=[1]OUT_PrimaryEnergyCons!$C$4:$C$10000)*1,[1]OUT_PrimaryEnergyCons!L$4:L$10000)</f>
        <v>4.5161408293557916E-3</v>
      </c>
      <c r="O21" s="1" cm="1">
        <f t="array" ref="O21">SUMPRODUCT(("COA"=[1]OUT_PrimaryEnergyCons!$C$4:$C$10000)*1,[1]OUT_PrimaryEnergyCons!M$4:M$10000)</f>
        <v>7.3624924194591029E-3</v>
      </c>
      <c r="P21" s="1" cm="1">
        <f t="array" ref="P21">SUMPRODUCT(("COA"=[1]OUT_PrimaryEnergyCons!$C$4:$C$10000)*1,[1]OUT_PrimaryEnergyCons!N$4:N$10000)</f>
        <v>4.7508153923690672E-3</v>
      </c>
      <c r="Q21" s="1" cm="1">
        <f t="array" ref="Q21">SUMPRODUCT(("COA"=[1]OUT_PrimaryEnergyCons!$C$4:$C$10000)*1,[1]OUT_PrimaryEnergyCons!O$4:O$10000)</f>
        <v>7.6685756925676139E-3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310.78909166642933</v>
      </c>
      <c r="G22" s="1">
        <f t="shared" ref="G22:K22" si="15">G23+G29</f>
        <v>287.22896617606006</v>
      </c>
      <c r="H22" s="1">
        <f t="shared" si="15"/>
        <v>266.54307564705124</v>
      </c>
      <c r="I22" s="1">
        <f t="shared" si="15"/>
        <v>219.76712291408907</v>
      </c>
      <c r="J22" s="1">
        <f t="shared" si="15"/>
        <v>167.45095037215123</v>
      </c>
      <c r="K22" s="1">
        <f t="shared" si="15"/>
        <v>148.06153301602382</v>
      </c>
      <c r="L22" s="1">
        <f t="shared" ref="L22:O22" si="16">L23+L29</f>
        <v>135.42557976719044</v>
      </c>
      <c r="M22" s="1">
        <f t="shared" si="16"/>
        <v>122.93332793503579</v>
      </c>
      <c r="N22" s="1">
        <f t="shared" si="16"/>
        <v>112.76486972491269</v>
      </c>
      <c r="O22" s="1">
        <f t="shared" si="16"/>
        <v>97.621107517217553</v>
      </c>
      <c r="P22" s="1">
        <f>P23+P29</f>
        <v>81.648613569950854</v>
      </c>
      <c r="Q22" s="1">
        <f>Q23+Q29</f>
        <v>68.184377942581335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303.95234219998463</v>
      </c>
      <c r="G23" s="1">
        <f t="shared" ref="G23:K23" si="20">SUM(G24:G28)</f>
        <v>280.45233635252345</v>
      </c>
      <c r="H23" s="1">
        <f t="shared" si="20"/>
        <v>257.99762578072654</v>
      </c>
      <c r="I23" s="1">
        <f t="shared" si="20"/>
        <v>206.84126586530988</v>
      </c>
      <c r="J23" s="1">
        <f t="shared" si="20"/>
        <v>155.79126795611162</v>
      </c>
      <c r="K23" s="1">
        <f t="shared" si="20"/>
        <v>136.87047808982763</v>
      </c>
      <c r="L23" s="1">
        <f t="shared" ref="L23:O23" si="21">SUM(L24:L28)</f>
        <v>124.4048347004957</v>
      </c>
      <c r="M23" s="1">
        <f t="shared" si="21"/>
        <v>112.07162417922123</v>
      </c>
      <c r="N23" s="1">
        <f t="shared" si="21"/>
        <v>102.3100550891177</v>
      </c>
      <c r="O23" s="1">
        <f t="shared" si="21"/>
        <v>87.477211457910599</v>
      </c>
      <c r="P23" s="1">
        <f>SUM(P24:P28)</f>
        <v>72.838052409970459</v>
      </c>
      <c r="Q23" s="1">
        <f>SUM(Q24:Q28)</f>
        <v>59.663084260801618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101.75289323708647</v>
      </c>
      <c r="G24" s="1" cm="1">
        <f t="array" ref="G24">SUMPRODUCT(("LFO"=[1]OUT_PrimaryEnergyCons!$C$4:$C$10000)*1,[1]OUT_PrimaryEnergyCons!E$4:E$10000)</f>
        <v>88.704584035581519</v>
      </c>
      <c r="H24" s="1" cm="1">
        <f t="array" ref="H24">SUMPRODUCT(("LFO"=[1]OUT_PrimaryEnergyCons!$C$4:$C$10000)*1,[1]OUT_PrimaryEnergyCons!F$4:F$10000)</f>
        <v>79.434507932574348</v>
      </c>
      <c r="I24" s="1" cm="1">
        <f t="array" ref="I24">SUMPRODUCT(("LFO"=[1]OUT_PrimaryEnergyCons!$C$4:$C$10000)*1,[1]OUT_PrimaryEnergyCons!G$4:G$10000)</f>
        <v>75.449908525630363</v>
      </c>
      <c r="J24" s="1" cm="1">
        <f t="array" ref="J24">SUMPRODUCT(("LFO"=[1]OUT_PrimaryEnergyCons!$C$4:$C$10000)*1,[1]OUT_PrimaryEnergyCons!H$4:H$10000)</f>
        <v>60.400488589232737</v>
      </c>
      <c r="K24" s="1" cm="1">
        <f t="array" ref="K24">SUMPRODUCT(("LFO"=[1]OUT_PrimaryEnergyCons!$C$4:$C$10000)*1,[1]OUT_PrimaryEnergyCons!I$4:I$10000)</f>
        <v>51.898009475847836</v>
      </c>
      <c r="L24" s="1" cm="1">
        <f t="array" ref="L24">SUMPRODUCT(("LFO"=[1]OUT_PrimaryEnergyCons!$C$4:$C$10000)*1,[1]OUT_PrimaryEnergyCons!J$4:J$10000)</f>
        <v>48.121941927884336</v>
      </c>
      <c r="M24" s="1" cm="1">
        <f t="array" ref="M24">SUMPRODUCT(("LFO"=[1]OUT_PrimaryEnergyCons!$C$4:$C$10000)*1,[1]OUT_PrimaryEnergyCons!K$4:K$10000)</f>
        <v>42.599360716776673</v>
      </c>
      <c r="N24" s="1" cm="1">
        <f t="array" ref="N24">SUMPRODUCT(("LFO"=[1]OUT_PrimaryEnergyCons!$C$4:$C$10000)*1,[1]OUT_PrimaryEnergyCons!L$4:L$10000)</f>
        <v>36.302196502322239</v>
      </c>
      <c r="O24" s="1" cm="1">
        <f t="array" ref="O24">SUMPRODUCT(("LFO"=[1]OUT_PrimaryEnergyCons!$C$4:$C$10000)*1,[1]OUT_PrimaryEnergyCons!M$4:M$10000)</f>
        <v>30.819435184142389</v>
      </c>
      <c r="P24" s="1" cm="1">
        <f t="array" ref="P24">SUMPRODUCT(("LFO"=[1]OUT_PrimaryEnergyCons!$C$4:$C$10000)*1,[1]OUT_PrimaryEnergyCons!N$4:N$10000)</f>
        <v>21.82604211567849</v>
      </c>
      <c r="Q24" s="1" cm="1">
        <f t="array" ref="Q24">SUMPRODUCT(("LFO"=[1]OUT_PrimaryEnergyCons!$C$4:$C$10000)*1,[1]OUT_PrimaryEnergyCons!O$4:O$10000)</f>
        <v>9.2540918553019118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2.7763699734145773</v>
      </c>
      <c r="G25" s="1" cm="1">
        <f t="array" ref="G25">SUMPRODUCT(("HFO"=[1]OUT_PrimaryEnergyCons!$C$4:$C$10000)*1,[1]OUT_PrimaryEnergyCons!E$4:E$10000)</f>
        <v>2.2740369555986817</v>
      </c>
      <c r="H25" s="1" cm="1">
        <f t="array" ref="H25">SUMPRODUCT(("HFO"=[1]OUT_PrimaryEnergyCons!$C$4:$C$10000)*1,[1]OUT_PrimaryEnergyCons!F$4:F$10000)</f>
        <v>5.3385332528246158E-3</v>
      </c>
      <c r="I25" s="1" cm="1">
        <f t="array" ref="I25">SUMPRODUCT(("HFO"=[1]OUT_PrimaryEnergyCons!$C$4:$C$10000)*1,[1]OUT_PrimaryEnergyCons!G$4:G$10000)</f>
        <v>1.5422019469979922E-3</v>
      </c>
      <c r="J25" s="1" cm="1">
        <f t="array" ref="J25">SUMPRODUCT(("HFO"=[1]OUT_PrimaryEnergyCons!$C$4:$C$10000)*1,[1]OUT_PrimaryEnergyCons!H$4:H$10000)</f>
        <v>2.2826541361466515E-3</v>
      </c>
      <c r="K25" s="1" cm="1">
        <f t="array" ref="K25">SUMPRODUCT(("HFO"=[1]OUT_PrimaryEnergyCons!$C$4:$C$10000)*1,[1]OUT_PrimaryEnergyCons!I$4:I$10000)</f>
        <v>2.1280028696205049E-3</v>
      </c>
      <c r="L25" s="1" cm="1">
        <f t="array" ref="L25">SUMPRODUCT(("HFO"=[1]OUT_PrimaryEnergyCons!$C$4:$C$10000)*1,[1]OUT_PrimaryEnergyCons!J$4:J$10000)</f>
        <v>2.3609329671977972E-3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118.49305030929932</v>
      </c>
      <c r="G26" s="1" cm="1">
        <f t="array" ref="G26">SUMPRODUCT(("DSL"=[1]OUT_PrimaryEnergyCons!$C$4:$C$10000)*1,[1]OUT_PrimaryEnergyCons!E$4:E$10000)</f>
        <v>112.11238448663087</v>
      </c>
      <c r="H26" s="1" cm="1">
        <f t="array" ref="H26">SUMPRODUCT(("DSL"=[1]OUT_PrimaryEnergyCons!$C$4:$C$10000)*1,[1]OUT_PrimaryEnergyCons!F$4:F$10000)</f>
        <v>96.828972619791116</v>
      </c>
      <c r="I26" s="1" cm="1">
        <f t="array" ref="I26">SUMPRODUCT(("DSL"=[1]OUT_PrimaryEnergyCons!$C$4:$C$10000)*1,[1]OUT_PrimaryEnergyCons!G$4:G$10000)</f>
        <v>71.419951140342022</v>
      </c>
      <c r="J26" s="1" cm="1">
        <f t="array" ref="J26">SUMPRODUCT(("DSL"=[1]OUT_PrimaryEnergyCons!$C$4:$C$10000)*1,[1]OUT_PrimaryEnergyCons!H$4:H$10000)</f>
        <v>49.519706306864556</v>
      </c>
      <c r="K26" s="1" cm="1">
        <f t="array" ref="K26">SUMPRODUCT(("DSL"=[1]OUT_PrimaryEnergyCons!$C$4:$C$10000)*1,[1]OUT_PrimaryEnergyCons!I$4:I$10000)</f>
        <v>45.45015493074095</v>
      </c>
      <c r="L26" s="1" cm="1">
        <f t="array" ref="L26">SUMPRODUCT(("DSL"=[1]OUT_PrimaryEnergyCons!$C$4:$C$10000)*1,[1]OUT_PrimaryEnergyCons!J$4:J$10000)</f>
        <v>42.452775853052877</v>
      </c>
      <c r="M26" s="1" cm="1">
        <f t="array" ref="M26">SUMPRODUCT(("DSL"=[1]OUT_PrimaryEnergyCons!$C$4:$C$10000)*1,[1]OUT_PrimaryEnergyCons!K$4:K$10000)</f>
        <v>40.413931002287782</v>
      </c>
      <c r="N26" s="1" cm="1">
        <f t="array" ref="N26">SUMPRODUCT(("DSL"=[1]OUT_PrimaryEnergyCons!$C$4:$C$10000)*1,[1]OUT_PrimaryEnergyCons!L$4:L$10000)</f>
        <v>39.72965768327289</v>
      </c>
      <c r="O26" s="1" cm="1">
        <f t="array" ref="O26">SUMPRODUCT(("DSL"=[1]OUT_PrimaryEnergyCons!$C$4:$C$10000)*1,[1]OUT_PrimaryEnergyCons!M$4:M$10000)</f>
        <v>32.944671361080665</v>
      </c>
      <c r="P26" s="1" cm="1">
        <f t="array" ref="P26">SUMPRODUCT(("DSL"=[1]OUT_PrimaryEnergyCons!$C$4:$C$10000)*1,[1]OUT_PrimaryEnergyCons!N$4:N$10000)</f>
        <v>29.09259257621056</v>
      </c>
      <c r="Q26" s="1" cm="1">
        <f t="array" ref="Q26">SUMPRODUCT(("DSL"=[1]OUT_PrimaryEnergyCons!$C$4:$C$10000)*1,[1]OUT_PrimaryEnergyCons!O$4:O$10000)</f>
        <v>29.428325007567629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79.822564483543346</v>
      </c>
      <c r="G27" s="1" cm="1">
        <f t="array" ref="G27">SUMPRODUCT(("GSL"=[1]OUT_PrimaryEnergyCons!$C$4:$C$10000)*1,[1]OUT_PrimaryEnergyCons!E$4:E$10000)</f>
        <v>75.956142220845933</v>
      </c>
      <c r="H27" s="1" cm="1">
        <f t="array" ref="H27">SUMPRODUCT(("GSL"=[1]OUT_PrimaryEnergyCons!$C$4:$C$10000)*1,[1]OUT_PrimaryEnergyCons!F$4:F$10000)</f>
        <v>79.883205372246564</v>
      </c>
      <c r="I27" s="1" cm="1">
        <f t="array" ref="I27">SUMPRODUCT(("GSL"=[1]OUT_PrimaryEnergyCons!$C$4:$C$10000)*1,[1]OUT_PrimaryEnergyCons!G$4:G$10000)</f>
        <v>58.335561861413026</v>
      </c>
      <c r="J27" s="1" cm="1">
        <f t="array" ref="J27">SUMPRODUCT(("GSL"=[1]OUT_PrimaryEnergyCons!$C$4:$C$10000)*1,[1]OUT_PrimaryEnergyCons!H$4:H$10000)</f>
        <v>44.706634786378572</v>
      </c>
      <c r="K27" s="1" cm="1">
        <f t="array" ref="K27">SUMPRODUCT(("GSL"=[1]OUT_PrimaryEnergyCons!$C$4:$C$10000)*1,[1]OUT_PrimaryEnergyCons!I$4:I$10000)</f>
        <v>38.537717361996023</v>
      </c>
      <c r="L27" s="1" cm="1">
        <f t="array" ref="L27">SUMPRODUCT(("GSL"=[1]OUT_PrimaryEnergyCons!$C$4:$C$10000)*1,[1]OUT_PrimaryEnergyCons!J$4:J$10000)</f>
        <v>33.161524360260145</v>
      </c>
      <c r="M27" s="1" cm="1">
        <f t="array" ref="M27">SUMPRODUCT(("GSL"=[1]OUT_PrimaryEnergyCons!$C$4:$C$10000)*1,[1]OUT_PrimaryEnergyCons!K$4:K$10000)</f>
        <v>28.671334880184766</v>
      </c>
      <c r="N27" s="1" cm="1">
        <f t="array" ref="N27">SUMPRODUCT(("GSL"=[1]OUT_PrimaryEnergyCons!$C$4:$C$10000)*1,[1]OUT_PrimaryEnergyCons!L$4:L$10000)</f>
        <v>26.084870464144952</v>
      </c>
      <c r="O27" s="1" cm="1">
        <f t="array" ref="O27">SUMPRODUCT(("GSL"=[1]OUT_PrimaryEnergyCons!$C$4:$C$10000)*1,[1]OUT_PrimaryEnergyCons!M$4:M$10000)</f>
        <v>23.712915535420713</v>
      </c>
      <c r="P27" s="1" cm="1">
        <f t="array" ref="P27">SUMPRODUCT(("GSL"=[1]OUT_PrimaryEnergyCons!$C$4:$C$10000)*1,[1]OUT_PrimaryEnergyCons!N$4:N$10000)</f>
        <v>21.919315870881931</v>
      </c>
      <c r="Q27" s="1" cm="1">
        <f t="array" ref="Q27">SUMPRODUCT(("GSL"=[1]OUT_PrimaryEnergyCons!$C$4:$C$10000)*1,[1]OUT_PrimaryEnergyCons!O$4:O$10000)</f>
        <v>20.980479762251075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1.1074641966408927</v>
      </c>
      <c r="G28" s="1" cm="1">
        <f t="array" ref="G28">SUMPRODUCT(("KER"=[1]OUT_PrimaryEnergyCons!$C$4:$C$10000)*1,[1]OUT_PrimaryEnergyCons!E$4:E$10000)</f>
        <v>1.4051886538664593</v>
      </c>
      <c r="H28" s="1" cm="1">
        <f t="array" ref="H28">SUMPRODUCT(("KER"=[1]OUT_PrimaryEnergyCons!$C$4:$C$10000)*1,[1]OUT_PrimaryEnergyCons!F$4:F$10000)</f>
        <v>1.8456013228616754</v>
      </c>
      <c r="I28" s="1" cm="1">
        <f t="array" ref="I28">SUMPRODUCT(("KER"=[1]OUT_PrimaryEnergyCons!$C$4:$C$10000)*1,[1]OUT_PrimaryEnergyCons!G$4:G$10000)</f>
        <v>1.6343021359774643</v>
      </c>
      <c r="J28" s="1" cm="1">
        <f t="array" ref="J28">SUMPRODUCT(("KER"=[1]OUT_PrimaryEnergyCons!$C$4:$C$10000)*1,[1]OUT_PrimaryEnergyCons!H$4:H$10000)</f>
        <v>1.1621556194996083</v>
      </c>
      <c r="K28" s="1" cm="1">
        <f t="array" ref="K28">SUMPRODUCT(("KER"=[1]OUT_PrimaryEnergyCons!$C$4:$C$10000)*1,[1]OUT_PrimaryEnergyCons!I$4:I$10000)</f>
        <v>0.98246831837320192</v>
      </c>
      <c r="L28" s="1" cm="1">
        <f t="array" ref="L28">SUMPRODUCT(("KER"=[1]OUT_PrimaryEnergyCons!$C$4:$C$10000)*1,[1]OUT_PrimaryEnergyCons!J$4:J$10000)</f>
        <v>0.66623162633114319</v>
      </c>
      <c r="M28" s="1" cm="1">
        <f t="array" ref="M28">SUMPRODUCT(("KER"=[1]OUT_PrimaryEnergyCons!$C$4:$C$10000)*1,[1]OUT_PrimaryEnergyCons!K$4:K$10000)</f>
        <v>0.38699757997202322</v>
      </c>
      <c r="N28" s="1" cm="1">
        <f t="array" ref="N28">SUMPRODUCT(("KER"=[1]OUT_PrimaryEnergyCons!$C$4:$C$10000)*1,[1]OUT_PrimaryEnergyCons!L$4:L$10000)</f>
        <v>0.19333043937761088</v>
      </c>
      <c r="O28" s="1" cm="1">
        <f t="array" ref="O28">SUMPRODUCT(("KER"=[1]OUT_PrimaryEnergyCons!$C$4:$C$10000)*1,[1]OUT_PrimaryEnergyCons!M$4:M$10000)</f>
        <v>1.8937726683945254E-4</v>
      </c>
      <c r="P28" s="1" cm="1">
        <f t="array" ref="P28">SUMPRODUCT(("KER"=[1]OUT_PrimaryEnergyCons!$C$4:$C$10000)*1,[1]OUT_PrimaryEnergyCons!N$4:N$10000)</f>
        <v>1.0184719946783383E-4</v>
      </c>
      <c r="Q28" s="1" cm="1">
        <f t="array" ref="Q28">SUMPRODUCT(("KER"=[1]OUT_PrimaryEnergyCons!$C$4:$C$10000)*1,[1]OUT_PrimaryEnergyCons!O$4:O$10000)</f>
        <v>1.8763568099206682E-4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6.8367494664447221</v>
      </c>
      <c r="G29" s="1">
        <f t="shared" ref="G29:K29" si="25">SUM(G30:G32)</f>
        <v>6.7766298235365987</v>
      </c>
      <c r="H29" s="1">
        <f t="shared" si="25"/>
        <v>8.5454498663247236</v>
      </c>
      <c r="I29" s="1">
        <f t="shared" si="25"/>
        <v>12.925857048779189</v>
      </c>
      <c r="J29" s="1">
        <f t="shared" si="25"/>
        <v>11.659682416039594</v>
      </c>
      <c r="K29" s="1">
        <f t="shared" si="25"/>
        <v>11.191054926196193</v>
      </c>
      <c r="L29" s="1">
        <f t="shared" ref="L29:O29" si="26">SUM(L30:L32)</f>
        <v>11.020745066694747</v>
      </c>
      <c r="M29" s="1">
        <f t="shared" si="26"/>
        <v>10.861703755814565</v>
      </c>
      <c r="N29" s="1">
        <f t="shared" si="26"/>
        <v>10.454814635794992</v>
      </c>
      <c r="O29" s="1">
        <f t="shared" si="26"/>
        <v>10.143896059306961</v>
      </c>
      <c r="P29" s="1">
        <f>SUM(P30:P32)</f>
        <v>8.8105611599803897</v>
      </c>
      <c r="Q29" s="1">
        <f>SUM(Q30:Q32)</f>
        <v>8.5212936817797154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2.4007048900805978</v>
      </c>
      <c r="G30" s="1" cm="1">
        <f t="array" ref="G30">SUMPRODUCT(ISNUMBER(SEARCH("IMPBDS",[1]OUT_SyntheticFuels!$C$4:$C$1000))*1,("Var_Fout"=[1]OUT_SyntheticFuels!$B$4:$B$1000)*1,[1]OUT_SyntheticFuels!F$4:F$1000)-G32</f>
        <v>2.3779865476829389</v>
      </c>
      <c r="H30" s="1" cm="1">
        <f t="array" ref="H30">SUMPRODUCT(ISNUMBER(SEARCH("IMPBDS",[1]OUT_SyntheticFuels!$C$4:$C$1000))*1,("Var_Fout"=[1]OUT_SyntheticFuels!$B$4:$B$1000)*1,[1]OUT_SyntheticFuels!G$4:G$1000)-H32</f>
        <v>3.9169373019476681</v>
      </c>
      <c r="I30" s="1" cm="1">
        <f t="array" ref="I30">SUMPRODUCT(ISNUMBER(SEARCH("IMPBDS",[1]OUT_SyntheticFuels!$C$4:$C$1000))*1,("Var_Fout"=[1]OUT_SyntheticFuels!$B$4:$B$1000)*1,[1]OUT_SyntheticFuels!H$4:H$1000)-I32</f>
        <v>2.4169102385497592</v>
      </c>
      <c r="J30" s="1" cm="1">
        <f t="array" ref="J30">SUMPRODUCT(ISNUMBER(SEARCH("IMPBDS",[1]OUT_SyntheticFuels!$C$4:$C$1000))*1,("Var_Fout"=[1]OUT_SyntheticFuels!$B$4:$B$1000)*1,[1]OUT_SyntheticFuels!I$4:I$1000)-J32</f>
        <v>1.8292260371843101</v>
      </c>
      <c r="K30" s="1" cm="1">
        <f t="array" ref="K30">SUMPRODUCT(ISNUMBER(SEARCH("IMPBDS",[1]OUT_SyntheticFuels!$C$4:$C$1000))*1,("Var_Fout"=[1]OUT_SyntheticFuels!$B$4:$B$1000)*1,[1]OUT_SyntheticFuels!J$4:J$1000)-K32</f>
        <v>1.8644413299437925</v>
      </c>
      <c r="L30" s="1" cm="1">
        <f t="array" ref="L30">SUMPRODUCT(ISNUMBER(SEARCH("IMPBDS",[1]OUT_SyntheticFuels!$C$4:$C$1000))*1,("Var_Fout"=[1]OUT_SyntheticFuels!$B$4:$B$1000)*1,[1]OUT_SyntheticFuels!K$4:K$1000)-L32</f>
        <v>1.7672894157318852</v>
      </c>
      <c r="M30" s="1" cm="1">
        <f t="array" ref="M30">SUMPRODUCT(ISNUMBER(SEARCH("IMPBDS",[1]OUT_SyntheticFuels!$C$4:$C$1000))*1,("Var_Fout"=[1]OUT_SyntheticFuels!$B$4:$B$1000)*1,[1]OUT_SyntheticFuels!L$4:L$1000)-M32</f>
        <v>1.6871745433501424</v>
      </c>
      <c r="N30" s="1" cm="1">
        <f t="array" ref="N30">SUMPRODUCT(ISNUMBER(SEARCH("IMPBDS",[1]OUT_SyntheticFuels!$C$4:$C$1000))*1,("Var_Fout"=[1]OUT_SyntheticFuels!$B$4:$B$1000)*1,[1]OUT_SyntheticFuels!M$4:M$1000)-N32</f>
        <v>1.4208177279323175</v>
      </c>
      <c r="O30" s="1" cm="1">
        <f t="array" ref="O30">SUMPRODUCT(ISNUMBER(SEARCH("IMPBDS",[1]OUT_SyntheticFuels!$C$4:$C$1000))*1,("Var_Fout"=[1]OUT_SyntheticFuels!$B$4:$B$1000)*1,[1]OUT_SyntheticFuels!N$4:N$1000)-O32</f>
        <v>1.2182094432727322</v>
      </c>
      <c r="P30" s="1" cm="1">
        <f t="array" ref="P30">SUMPRODUCT(ISNUMBER(SEARCH("IMPBDS",[1]OUT_SyntheticFuels!$C$4:$C$1000))*1,("Var_Fout"=[1]OUT_SyntheticFuels!$B$4:$B$1000)*1,[1]OUT_SyntheticFuels!O$4:O$1000)-P32</f>
        <v>0.13342821168536734</v>
      </c>
      <c r="Q30" s="1" cm="1">
        <f t="array" ref="Q30">SUMPRODUCT(ISNUMBER(SEARCH("IMPBDS",[1]OUT_SyntheticFuels!$C$4:$C$1000))*1,("Var_Fout"=[1]OUT_SyntheticFuels!$B$4:$B$1000)*1,[1]OUT_SyntheticFuels!P$4:P$1000)-Q32</f>
        <v>-8.0107946048472378E-2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4.434150636667745</v>
      </c>
      <c r="G31" s="1" cm="1">
        <f t="array" ref="G31">SUMPRODUCT(ISNUMBER(SEARCH("IMPeth",[1]OUT_SyntheticFuels!$C$4:$C$1000))*1,("Var_Fout"=[1]OUT_SyntheticFuels!$B$4:$B$1000)*1,[1]OUT_SyntheticFuels!F$4:F$1000)</f>
        <v>4.3986161883125101</v>
      </c>
      <c r="H31" s="1" cm="1">
        <f t="array" ref="H31">SUMPRODUCT(ISNUMBER(SEARCH("IMPeth",[1]OUT_SyntheticFuels!$C$4:$C$1000))*1,("Var_Fout"=[1]OUT_SyntheticFuels!$B$4:$B$1000)*1,[1]OUT_SyntheticFuels!G$4:G$1000)</f>
        <v>4.6252030141108254</v>
      </c>
      <c r="I31" s="1" cm="1">
        <f t="array" ref="I31">SUMPRODUCT(ISNUMBER(SEARCH("IMPeth",[1]OUT_SyntheticFuels!$C$4:$C$1000))*1,("Var_Fout"=[1]OUT_SyntheticFuels!$B$4:$B$1000)*1,[1]OUT_SyntheticFuels!H$4:H$1000)</f>
        <v>4.1240530873133494</v>
      </c>
      <c r="J31" s="1" cm="1">
        <f t="array" ref="J31">SUMPRODUCT(ISNUMBER(SEARCH("IMPeth",[1]OUT_SyntheticFuels!$C$4:$C$1000))*1,("Var_Fout"=[1]OUT_SyntheticFuels!$B$4:$B$1000)*1,[1]OUT_SyntheticFuels!I$4:I$1000)</f>
        <v>2.8976957442554911</v>
      </c>
      <c r="K31" s="1" cm="1">
        <f t="array" ref="K31">SUMPRODUCT(ISNUMBER(SEARCH("IMPeth",[1]OUT_SyntheticFuels!$C$4:$C$1000))*1,("Var_Fout"=[1]OUT_SyntheticFuels!$B$4:$B$1000)*1,[1]OUT_SyntheticFuels!J$4:J$1000)</f>
        <v>2.2323707284801197</v>
      </c>
      <c r="L31" s="1" cm="1">
        <f t="array" ref="L31">SUMPRODUCT(ISNUMBER(SEARCH("IMPeth",[1]OUT_SyntheticFuels!$C$4:$C$1000))*1,("Var_Fout"=[1]OUT_SyntheticFuels!$B$4:$B$1000)*1,[1]OUT_SyntheticFuels!K$4:K$1000)</f>
        <v>1.9209899771008392</v>
      </c>
      <c r="M31" s="1" cm="1">
        <f t="array" ref="M31">SUMPRODUCT(ISNUMBER(SEARCH("IMPeth",[1]OUT_SyntheticFuels!$C$4:$C$1000))*1,("Var_Fout"=[1]OUT_SyntheticFuels!$B$4:$B$1000)*1,[1]OUT_SyntheticFuels!L$4:L$1000)</f>
        <v>1.6613165327657478</v>
      </c>
      <c r="N31" s="1" cm="1">
        <f t="array" ref="N31">SUMPRODUCT(ISNUMBER(SEARCH("IMPeth",[1]OUT_SyntheticFuels!$C$4:$C$1000))*1,("Var_Fout"=[1]OUT_SyntheticFuels!$B$4:$B$1000)*1,[1]OUT_SyntheticFuels!M$4:M$1000)</f>
        <v>1.5110194452336176</v>
      </c>
      <c r="O31" s="1" cm="1">
        <f t="array" ref="O31">SUMPRODUCT(ISNUMBER(SEARCH("IMPeth",[1]OUT_SyntheticFuels!$C$4:$C$1000))*1,("Var_Fout"=[1]OUT_SyntheticFuels!$B$4:$B$1000)*1,[1]OUT_SyntheticFuels!N$4:N$1000)</f>
        <v>1.3740731944286013</v>
      </c>
      <c r="P31" s="1" cm="1">
        <f t="array" ref="P31">SUMPRODUCT(ISNUMBER(SEARCH("IMPeth",[1]OUT_SyntheticFuels!$C$4:$C$1000))*1,("Var_Fout"=[1]OUT_SyntheticFuels!$B$4:$B$1000)*1,[1]OUT_SyntheticFuels!O$4:O$1000)</f>
        <v>1.269787764383411</v>
      </c>
      <c r="Q31" s="1" cm="1">
        <f t="array" ref="Q31">SUMPRODUCT(ISNUMBER(SEARCH("IMPeth",[1]OUT_SyntheticFuels!$C$4:$C$1000))*1,("Var_Fout"=[1]OUT_SyntheticFuels!$B$4:$B$1000)*1,[1]OUT_SyntheticFuels!P$4:P$1000)</f>
        <v>1.2165225044595518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1.89393969637887E-3</v>
      </c>
      <c r="G32" s="1">
        <f>SUM([1]Transport_Aviation_Intl!C$12,[1]Transport!C$28)</f>
        <v>2.7087541149992299E-5</v>
      </c>
      <c r="H32" s="1">
        <f>SUM([1]Transport_Aviation_Intl!D$12,[1]Transport!D$28)</f>
        <v>3.3095502662312498E-3</v>
      </c>
      <c r="I32" s="1">
        <f>SUM([1]Transport_Aviation_Intl!E$12,[1]Transport!E$28)</f>
        <v>6.3848937229160807</v>
      </c>
      <c r="J32" s="1">
        <f>SUM([1]Transport_Aviation_Intl!F$12,[1]Transport!F$28)</f>
        <v>6.9327606345997941</v>
      </c>
      <c r="K32" s="1">
        <f>SUM([1]Transport_Aviation_Intl!G$12,[1]Transport!G$28)</f>
        <v>7.0942428677722802</v>
      </c>
      <c r="L32" s="1">
        <f>SUM([1]Transport_Aviation_Intl!H$12,[1]Transport!H$28)</f>
        <v>7.3324656738620222</v>
      </c>
      <c r="M32" s="1">
        <f>SUM([1]Transport_Aviation_Intl!I$12,[1]Transport!I$28)</f>
        <v>7.5132126796986753</v>
      </c>
      <c r="N32" s="1">
        <f>SUM([1]Transport_Aviation_Intl!J$12,[1]Transport!J$28)</f>
        <v>7.5229774626290569</v>
      </c>
      <c r="O32" s="1">
        <f>SUM([1]Transport_Aviation_Intl!K$12,[1]Transport!K$28)</f>
        <v>7.5516134216056265</v>
      </c>
      <c r="P32" s="1">
        <f>SUM([1]Transport_Aviation_Intl!L$12,[1]Transport!L$28)</f>
        <v>7.4073451839116107</v>
      </c>
      <c r="Q32" s="1">
        <f>SUM([1]Transport_Aviation_Intl!M$12,[1]Transport!M$28)</f>
        <v>7.3848791233686359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6.8367494664447221</v>
      </c>
      <c r="G33" s="1">
        <f t="shared" si="27"/>
        <v>6.7766298235365987</v>
      </c>
      <c r="H33" s="1">
        <f t="shared" si="27"/>
        <v>8.5454498663247236</v>
      </c>
      <c r="I33" s="1">
        <f t="shared" si="27"/>
        <v>12.925857048779189</v>
      </c>
      <c r="J33" s="1">
        <f t="shared" si="27"/>
        <v>11.111815504355882</v>
      </c>
      <c r="K33" s="1">
        <f>SUM(K34:K36)</f>
        <v>11.029572693023706</v>
      </c>
      <c r="L33" s="1">
        <f t="shared" ref="L33:O33" si="28">SUM(L34:L36)</f>
        <v>10.782522260605004</v>
      </c>
      <c r="M33" s="1">
        <f t="shared" si="28"/>
        <v>10.680956749977913</v>
      </c>
      <c r="N33" s="1">
        <f t="shared" si="28"/>
        <v>10.44504985286461</v>
      </c>
      <c r="O33" s="1">
        <f t="shared" si="28"/>
        <v>10.11526010033039</v>
      </c>
      <c r="P33" s="1">
        <f>SUM(P34:P36)</f>
        <v>8.8105611599803897</v>
      </c>
      <c r="Q33" s="1">
        <f>SUM(Q34:Q36)</f>
        <v>8.5212936817797154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2.4007048900805978</v>
      </c>
      <c r="G34" s="1">
        <f t="shared" si="29"/>
        <v>2.3779865476829389</v>
      </c>
      <c r="H34" s="1">
        <f t="shared" si="29"/>
        <v>3.9169373019476681</v>
      </c>
      <c r="I34" s="1">
        <f t="shared" si="29"/>
        <v>2.4169102385497592</v>
      </c>
      <c r="J34" s="1">
        <f>IF(J30-MAX(F30:I30)&lt;0,J30,MAX(F30:I30))</f>
        <v>1.8292260371843101</v>
      </c>
      <c r="K34" s="1">
        <f>IF(K30-MAX(F30:J30)&lt;0,K30,MAX(F30:J30))</f>
        <v>1.8644413299437925</v>
      </c>
      <c r="L34" s="1">
        <f t="shared" ref="L34:O34" si="30">IF(L30-MAX(G30:K30)&lt;0,L30,MAX(G30:K30))</f>
        <v>1.7672894157318852</v>
      </c>
      <c r="M34" s="1">
        <f t="shared" si="30"/>
        <v>1.6871745433501424</v>
      </c>
      <c r="N34" s="1">
        <f t="shared" si="30"/>
        <v>1.4208177279323175</v>
      </c>
      <c r="O34" s="1">
        <f t="shared" si="30"/>
        <v>1.2182094432727322</v>
      </c>
      <c r="P34" s="1">
        <f>IF(P30-MAX(K30:O30)&lt;0,P30,MAX(K30:O30))</f>
        <v>0.13342821168536734</v>
      </c>
      <c r="Q34" s="1">
        <f>IF(Q30-MAX(L30:P30)&lt;0,Q30,MAX(L30:P30))</f>
        <v>-8.0107946048472378E-2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4.434150636667745</v>
      </c>
      <c r="G35" s="1">
        <f t="shared" si="29"/>
        <v>4.3986161883125101</v>
      </c>
      <c r="H35" s="1">
        <f t="shared" si="29"/>
        <v>4.6252030141108254</v>
      </c>
      <c r="I35" s="1">
        <f t="shared" si="29"/>
        <v>4.1240530873133494</v>
      </c>
      <c r="J35" s="1">
        <f>IF(J31-MAX(F31:I31)&lt;0,J31,MAX(F31:I31))</f>
        <v>2.8976957442554911</v>
      </c>
      <c r="K35" s="1">
        <f>IF(K31-MAX(F31:J31)&lt;0,K31,MAX(F31:J31))</f>
        <v>2.2323707284801197</v>
      </c>
      <c r="L35" s="1">
        <f t="shared" ref="L35:O35" si="31">IF(L31-MAX(G31:K31)&lt;0,L31,MAX(G31:K31))</f>
        <v>1.9209899771008392</v>
      </c>
      <c r="M35" s="1">
        <f t="shared" si="31"/>
        <v>1.6613165327657478</v>
      </c>
      <c r="N35" s="1">
        <f t="shared" si="31"/>
        <v>1.5110194452336176</v>
      </c>
      <c r="O35" s="1">
        <f t="shared" si="31"/>
        <v>1.3740731944286013</v>
      </c>
      <c r="P35" s="1">
        <f>IF(P31-MAX(K31:O31)&lt;0,P31,MAX(K31:O31))</f>
        <v>1.269787764383411</v>
      </c>
      <c r="Q35" s="1">
        <f>IF(Q31-MAX(L31:P31)&lt;0,Q31,MAX(L31:P31))</f>
        <v>1.2165225044595518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1.89393969637887E-3</v>
      </c>
      <c r="G36" s="1">
        <f>SUM([1]Transport!C$28,[1]Transport_Aviation_Intl!C$12)</f>
        <v>2.7087541149992299E-5</v>
      </c>
      <c r="H36" s="1">
        <f>SUM([1]Transport!D$28,[1]Transport_Aviation_Intl!D$12)</f>
        <v>3.3095502662312498E-3</v>
      </c>
      <c r="I36" s="1">
        <f>SUM([1]Transport!E$28,[1]Transport_Aviation_Intl!E$12)</f>
        <v>6.3848937229160807</v>
      </c>
      <c r="J36" s="1">
        <f>IF(J32-MAX(F32:I32)&lt;0,J32,MAX(F32:I32))</f>
        <v>6.3848937229160807</v>
      </c>
      <c r="K36" s="1">
        <f>IF(K32-MAX(G32:J32)&lt;0,K32,MAX(G32:J32))</f>
        <v>6.9327606345997941</v>
      </c>
      <c r="L36" s="1">
        <f t="shared" ref="L36:O36" si="32">IF(L32-MAX(H32:K32)&lt;0,L32,MAX(H32:K32))</f>
        <v>7.0942428677722802</v>
      </c>
      <c r="M36" s="1">
        <f t="shared" si="32"/>
        <v>7.3324656738620222</v>
      </c>
      <c r="N36" s="1">
        <f t="shared" si="32"/>
        <v>7.5132126796986753</v>
      </c>
      <c r="O36" s="1">
        <f t="shared" si="32"/>
        <v>7.5229774626290569</v>
      </c>
      <c r="P36" s="1">
        <f>IF(P32-MAX(L32:O32)&lt;0,P32,MAX(L32:O32))</f>
        <v>7.4073451839116107</v>
      </c>
      <c r="Q36" s="1">
        <f>IF(Q32-MAX(M32:P32)&lt;0,Q32,MAX(M32:P32))</f>
        <v>7.3848791233686359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0.54786691168371338</v>
      </c>
      <c r="K37" s="1">
        <f t="shared" si="33"/>
        <v>0.16148223317248611</v>
      </c>
      <c r="L37" s="1">
        <f t="shared" ref="L37:O37" si="34">SUM(L38:L40)</f>
        <v>0.238222806089742</v>
      </c>
      <c r="M37" s="1">
        <f t="shared" si="34"/>
        <v>0.18074700583665315</v>
      </c>
      <c r="N37" s="1">
        <f t="shared" si="34"/>
        <v>9.7647829303815215E-3</v>
      </c>
      <c r="O37" s="1">
        <f t="shared" si="34"/>
        <v>2.8635958976569675E-2</v>
      </c>
      <c r="P37" s="1">
        <f>SUM(P38:P40)</f>
        <v>0</v>
      </c>
      <c r="Q37" s="1">
        <f>SUM(Q38:Q40)</f>
        <v>0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0.54786691168371338</v>
      </c>
      <c r="K40" s="1">
        <f t="shared" si="35"/>
        <v>0.16148223317248611</v>
      </c>
      <c r="L40" s="1">
        <f t="shared" ref="L40:O40" si="39">L32-L36</f>
        <v>0.238222806089742</v>
      </c>
      <c r="M40" s="1">
        <f t="shared" si="39"/>
        <v>0.18074700583665315</v>
      </c>
      <c r="N40" s="1">
        <f t="shared" si="39"/>
        <v>9.7647829303815215E-3</v>
      </c>
      <c r="O40" s="1">
        <f t="shared" si="39"/>
        <v>2.8635958976569675E-2</v>
      </c>
      <c r="P40" s="1">
        <f t="shared" si="37"/>
        <v>0</v>
      </c>
      <c r="Q40" s="1">
        <f t="shared" si="37"/>
        <v>0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117.06140580306672</v>
      </c>
      <c r="G41" s="1">
        <f t="shared" ref="G41:K41" si="41">G42+G45</f>
        <v>107.23650120112407</v>
      </c>
      <c r="H41" s="1">
        <f t="shared" si="41"/>
        <v>113.57416880397948</v>
      </c>
      <c r="I41" s="1">
        <f t="shared" si="41"/>
        <v>121.57226855867192</v>
      </c>
      <c r="J41" s="1">
        <f t="shared" si="41"/>
        <v>126.79097622231501</v>
      </c>
      <c r="K41" s="1">
        <f t="shared" si="41"/>
        <v>129.31977829741541</v>
      </c>
      <c r="L41" s="1">
        <f t="shared" ref="L41:O41" si="42">L42+L45</f>
        <v>130.02915954713859</v>
      </c>
      <c r="M41" s="1">
        <f t="shared" si="42"/>
        <v>128.21363496571377</v>
      </c>
      <c r="N41" s="1">
        <f t="shared" si="42"/>
        <v>124.65253147442284</v>
      </c>
      <c r="O41" s="1">
        <f t="shared" si="42"/>
        <v>120.57276428033229</v>
      </c>
      <c r="P41" s="1">
        <f>P42+P45</f>
        <v>121.28114795188462</v>
      </c>
      <c r="Q41" s="1">
        <f>Q42+Q45</f>
        <v>110.04260511278508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117.06140580306672</v>
      </c>
      <c r="G42" s="1">
        <f t="shared" ref="G42:K42" si="43">G43+G44</f>
        <v>106.71999983509401</v>
      </c>
      <c r="H42" s="1">
        <f t="shared" si="43"/>
        <v>112.4070275355203</v>
      </c>
      <c r="I42" s="1">
        <f t="shared" si="43"/>
        <v>119.33822938544856</v>
      </c>
      <c r="J42" s="1">
        <f t="shared" si="43"/>
        <v>122.95928607247986</v>
      </c>
      <c r="K42" s="1">
        <f t="shared" si="43"/>
        <v>123.20420056139353</v>
      </c>
      <c r="L42" s="1">
        <f t="shared" ref="L42:O42" si="44">L43+L44</f>
        <v>123.61810131363745</v>
      </c>
      <c r="M42" s="1">
        <f t="shared" si="44"/>
        <v>121.51630002896454</v>
      </c>
      <c r="N42" s="1">
        <f t="shared" si="44"/>
        <v>117.55601225244294</v>
      </c>
      <c r="O42" s="1">
        <f t="shared" si="44"/>
        <v>113.16269365169748</v>
      </c>
      <c r="P42" s="1">
        <f>P43+P44</f>
        <v>112.53887111217462</v>
      </c>
      <c r="Q42" s="1">
        <f>Q43+Q44</f>
        <v>100.89949422580898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117.06140580306672</v>
      </c>
      <c r="G43" s="1" cm="1">
        <f t="array" ref="G43">SUMPRODUCT(("NGA"=[1]OUT_PrimaryEnergyCons!$C$4:$C$10000)*1,[1]OUT_PrimaryEnergyCons!E$4:E$10000)</f>
        <v>106.71999983509401</v>
      </c>
      <c r="H43" s="1" cm="1">
        <f t="array" ref="H43">SUMPRODUCT(("NGA"=[1]OUT_PrimaryEnergyCons!$C$4:$C$10000)*1,[1]OUT_PrimaryEnergyCons!F$4:F$10000)</f>
        <v>112.4070275355203</v>
      </c>
      <c r="I43" s="1" cm="1">
        <f t="array" ref="I43">SUMPRODUCT(("NGA"=[1]OUT_PrimaryEnergyCons!$C$4:$C$10000)*1,[1]OUT_PrimaryEnergyCons!G$4:G$10000)</f>
        <v>119.33663610921708</v>
      </c>
      <c r="J43" s="1" cm="1">
        <f t="array" ref="J43">SUMPRODUCT(("NGA"=[1]OUT_PrimaryEnergyCons!$C$4:$C$10000)*1,[1]OUT_PrimaryEnergyCons!H$4:H$10000)</f>
        <v>122.95667798480034</v>
      </c>
      <c r="K43" s="1" cm="1">
        <f t="array" ref="K43">SUMPRODUCT(("NGA"=[1]OUT_PrimaryEnergyCons!$C$4:$C$10000)*1,[1]OUT_PrimaryEnergyCons!I$4:I$10000)</f>
        <v>123.20168325891171</v>
      </c>
      <c r="L43" s="1" cm="1">
        <f t="array" ref="L43">SUMPRODUCT(("NGA"=[1]OUT_PrimaryEnergyCons!$C$4:$C$10000)*1,[1]OUT_PrimaryEnergyCons!J$4:J$10000)</f>
        <v>123.61546495006851</v>
      </c>
      <c r="M43" s="1" cm="1">
        <f t="array" ref="M43">SUMPRODUCT(("NGA"=[1]OUT_PrimaryEnergyCons!$C$4:$C$10000)*1,[1]OUT_PrimaryEnergyCons!K$4:K$10000)</f>
        <v>121.51063985488669</v>
      </c>
      <c r="N43" s="1" cm="1">
        <f t="array" ref="N43">SUMPRODUCT(("NGA"=[1]OUT_PrimaryEnergyCons!$C$4:$C$10000)*1,[1]OUT_PrimaryEnergyCons!L$4:L$10000)</f>
        <v>117.55308452685782</v>
      </c>
      <c r="O43" s="1" cm="1">
        <f t="array" ref="O43">SUMPRODUCT(("NGA"=[1]OUT_PrimaryEnergyCons!$C$4:$C$10000)*1,[1]OUT_PrimaryEnergyCons!M$4:M$10000)</f>
        <v>113.15711071257516</v>
      </c>
      <c r="P43" s="1" cm="1">
        <f t="array" ref="P43">SUMPRODUCT(("NGA"=[1]OUT_PrimaryEnergyCons!$C$4:$C$10000)*1,[1]OUT_PrimaryEnergyCons!N$4:N$10000)</f>
        <v>112.53446836963249</v>
      </c>
      <c r="Q43" s="1" cm="1">
        <f t="array" ref="Q43">SUMPRODUCT(("NGA"=[1]OUT_PrimaryEnergyCons!$C$4:$C$10000)*1,[1]OUT_PrimaryEnergyCons!O$4:O$10000)</f>
        <v>100.89008149521801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1.5932762314677369E-3</v>
      </c>
      <c r="J44" s="1" cm="1">
        <f t="array" ref="J44">SUMPRODUCT(("LNGA"=[1]OUT_PrimaryEnergyCons!$C$4:$C$10000)*1,[1]OUT_PrimaryEnergyCons!H$4:H$10000)</f>
        <v>2.6080876795250381E-3</v>
      </c>
      <c r="K44" s="1" cm="1">
        <f t="array" ref="K44">SUMPRODUCT(("LNGA"=[1]OUT_PrimaryEnergyCons!$C$4:$C$10000)*1,[1]OUT_PrimaryEnergyCons!I$4:I$10000)</f>
        <v>2.5173024818176217E-3</v>
      </c>
      <c r="L44" s="1" cm="1">
        <f t="array" ref="L44">SUMPRODUCT(("LNGA"=[1]OUT_PrimaryEnergyCons!$C$4:$C$10000)*1,[1]OUT_PrimaryEnergyCons!J$4:J$10000)</f>
        <v>2.636363568935568E-3</v>
      </c>
      <c r="M44" s="1" cm="1">
        <f t="array" ref="M44">SUMPRODUCT(("LNGA"=[1]OUT_PrimaryEnergyCons!$C$4:$C$10000)*1,[1]OUT_PrimaryEnergyCons!K$4:K$10000)</f>
        <v>5.6601740778407057E-3</v>
      </c>
      <c r="N44" s="1" cm="1">
        <f t="array" ref="N44">SUMPRODUCT(("LNGA"=[1]OUT_PrimaryEnergyCons!$C$4:$C$10000)*1,[1]OUT_PrimaryEnergyCons!L$4:L$10000)</f>
        <v>2.9277255851183552E-3</v>
      </c>
      <c r="O44" s="1" cm="1">
        <f t="array" ref="O44">SUMPRODUCT(("LNGA"=[1]OUT_PrimaryEnergyCons!$C$4:$C$10000)*1,[1]OUT_PrimaryEnergyCons!M$4:M$10000)</f>
        <v>5.5829391223184586E-3</v>
      </c>
      <c r="P44" s="1" cm="1">
        <f t="array" ref="P44">SUMPRODUCT(("LNGA"=[1]OUT_PrimaryEnergyCons!$C$4:$C$10000)*1,[1]OUT_PrimaryEnergyCons!N$4:N$10000)</f>
        <v>4.4027425421207366E-3</v>
      </c>
      <c r="Q44" s="1" cm="1">
        <f t="array" ref="Q44">SUMPRODUCT(("LNGA"=[1]OUT_PrimaryEnergyCons!$C$4:$C$10000)*1,[1]OUT_PrimaryEnergyCons!O$4:O$10000)</f>
        <v>9.4127305909595012E-3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0.51650136603005492</v>
      </c>
      <c r="H45" s="1" cm="1">
        <f t="array" ref="H45">SUMPRODUCT(("BIO"=[1]OUT_PrimaryEnergyCons!$C$4:$C$10000)*1+("LBIO"=[1]OUT_PrimaryEnergyCons!$C$4:$C$10000)*1,[1]OUT_PrimaryEnergyCons!F$4:F$10000)</f>
        <v>1.1671412684591691</v>
      </c>
      <c r="I45" s="1" cm="1">
        <f t="array" ref="I45">SUMPRODUCT(("BIO"=[1]OUT_PrimaryEnergyCons!$C$4:$C$10000)*1+("LBIO"=[1]OUT_PrimaryEnergyCons!$C$4:$C$10000)*1,[1]OUT_PrimaryEnergyCons!G$4:G$10000)</f>
        <v>2.2340391732233611</v>
      </c>
      <c r="J45" s="1" cm="1">
        <f t="array" ref="J45">SUMPRODUCT(("BIO"=[1]OUT_PrimaryEnergyCons!$C$4:$C$10000)*1+("LBIO"=[1]OUT_PrimaryEnergyCons!$C$4:$C$10000)*1,[1]OUT_PrimaryEnergyCons!H$4:H$10000)</f>
        <v>3.8316901498351528</v>
      </c>
      <c r="K45" s="1" cm="1">
        <f t="array" ref="K45">SUMPRODUCT(("BIO"=[1]OUT_PrimaryEnergyCons!$C$4:$C$10000)*1+("LBIO"=[1]OUT_PrimaryEnergyCons!$C$4:$C$10000)*1,[1]OUT_PrimaryEnergyCons!I$4:I$10000)</f>
        <v>6.1155777360218737</v>
      </c>
      <c r="L45" s="1" cm="1">
        <f t="array" ref="L45">SUMPRODUCT(("BIO"=[1]OUT_PrimaryEnergyCons!$C$4:$C$10000)*1+("LBIO"=[1]OUT_PrimaryEnergyCons!$C$4:$C$10000)*1,[1]OUT_PrimaryEnergyCons!J$4:J$10000)</f>
        <v>6.4110582335011417</v>
      </c>
      <c r="M45" s="1" cm="1">
        <f t="array" ref="M45">SUMPRODUCT(("BIO"=[1]OUT_PrimaryEnergyCons!$C$4:$C$10000)*1+("LBIO"=[1]OUT_PrimaryEnergyCons!$C$4:$C$10000)*1,[1]OUT_PrimaryEnergyCons!K$4:K$10000)</f>
        <v>6.6973349367492254</v>
      </c>
      <c r="N45" s="1" cm="1">
        <f t="array" ref="N45">SUMPRODUCT(("BIO"=[1]OUT_PrimaryEnergyCons!$C$4:$C$10000)*1+("LBIO"=[1]OUT_PrimaryEnergyCons!$C$4:$C$10000)*1,[1]OUT_PrimaryEnergyCons!L$4:L$10000)</f>
        <v>7.0965192219799036</v>
      </c>
      <c r="O45" s="1" cm="1">
        <f t="array" ref="O45">SUMPRODUCT(("BIO"=[1]OUT_PrimaryEnergyCons!$C$4:$C$10000)*1+("LBIO"=[1]OUT_PrimaryEnergyCons!$C$4:$C$10000)*1,[1]OUT_PrimaryEnergyCons!M$4:M$10000)</f>
        <v>7.4100706286348155</v>
      </c>
      <c r="P45" s="1" cm="1">
        <f t="array" ref="P45">SUMPRODUCT(("BIO"=[1]OUT_PrimaryEnergyCons!$C$4:$C$10000)*1+("LBIO"=[1]OUT_PrimaryEnergyCons!$C$4:$C$10000)*1,[1]OUT_PrimaryEnergyCons!N$4:N$10000)</f>
        <v>8.7422768397099979</v>
      </c>
      <c r="Q45" s="1" cm="1">
        <f t="array" ref="Q45">SUMPRODUCT(("BIO"=[1]OUT_PrimaryEnergyCons!$C$4:$C$10000)*1+("LBIO"=[1]OUT_PrimaryEnergyCons!$C$4:$C$10000)*1,[1]OUT_PrimaryEnergyCons!O$4:O$10000)</f>
        <v>9.1431108869760997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0.51650136603005492</v>
      </c>
      <c r="H46" s="1">
        <f t="shared" si="46"/>
        <v>1.1671412684591691</v>
      </c>
      <c r="I46" s="1">
        <f t="shared" si="46"/>
        <v>2.2340391732233611</v>
      </c>
      <c r="J46" s="1">
        <f t="shared" si="46"/>
        <v>2.2340391732233611</v>
      </c>
      <c r="K46" s="1">
        <f t="shared" si="46"/>
        <v>3.8316901498351528</v>
      </c>
      <c r="L46" s="1">
        <f t="shared" si="46"/>
        <v>6.1155777360218737</v>
      </c>
      <c r="M46" s="1">
        <f t="shared" si="46"/>
        <v>6.4110582335011417</v>
      </c>
      <c r="N46" s="1">
        <f t="shared" si="46"/>
        <v>6.6973349367492254</v>
      </c>
      <c r="O46" s="1">
        <f t="shared" si="46"/>
        <v>7.0965192219799036</v>
      </c>
      <c r="P46" s="1">
        <f>P47</f>
        <v>7.4100706286348155</v>
      </c>
      <c r="Q46" s="1">
        <f>Q47</f>
        <v>8.7422768397099979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0.51650136603005492</v>
      </c>
      <c r="H47" s="1">
        <f>H45</f>
        <v>1.1671412684591691</v>
      </c>
      <c r="I47" s="1">
        <f>I45</f>
        <v>2.2340391732233611</v>
      </c>
      <c r="J47" s="1">
        <f>IF(J45-MAX(F45:I45)&lt;0,J45,MAX(F45:I45))</f>
        <v>2.2340391732233611</v>
      </c>
      <c r="K47" s="1">
        <f>IF(K45-MAX(G45:J45)&lt;0,K45,MAX(G45:J45))</f>
        <v>3.8316901498351528</v>
      </c>
      <c r="L47" s="1">
        <f t="shared" ref="L47:O47" si="47">IF(L45-MAX(H45:K45)&lt;0,L45,MAX(H45:K45))</f>
        <v>6.1155777360218737</v>
      </c>
      <c r="M47" s="1">
        <f t="shared" si="47"/>
        <v>6.4110582335011417</v>
      </c>
      <c r="N47" s="1">
        <f t="shared" si="47"/>
        <v>6.6973349367492254</v>
      </c>
      <c r="O47" s="1">
        <f t="shared" si="47"/>
        <v>7.0965192219799036</v>
      </c>
      <c r="P47" s="1">
        <f>IF(P45-MAX(L45:O45)&lt;0,P45,MAX(L45:O45))</f>
        <v>7.4100706286348155</v>
      </c>
      <c r="Q47" s="1">
        <f>IF(Q45-MAX(M45:P45)&lt;0,Q45,MAX(M45:P45))</f>
        <v>8.7422768397099979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1.5976509766117917</v>
      </c>
      <c r="K48" s="1">
        <f t="shared" si="48"/>
        <v>2.2838875861867209</v>
      </c>
      <c r="L48" s="1">
        <f t="shared" si="48"/>
        <v>0.29548049747926797</v>
      </c>
      <c r="M48" s="1">
        <f t="shared" si="48"/>
        <v>0.28627670324808374</v>
      </c>
      <c r="N48" s="1">
        <f t="shared" si="48"/>
        <v>0.39918428523067817</v>
      </c>
      <c r="O48" s="1">
        <f t="shared" si="48"/>
        <v>0.31355140665491188</v>
      </c>
      <c r="P48" s="1">
        <f>P49</f>
        <v>1.3322062110751824</v>
      </c>
      <c r="Q48" s="1">
        <f>Q49</f>
        <v>0.40083404726610183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1.5976509766117917</v>
      </c>
      <c r="K49" s="1">
        <f>K45-K47</f>
        <v>2.2838875861867209</v>
      </c>
      <c r="L49" s="1">
        <f t="shared" ref="L49:O49" si="52">L45-L47</f>
        <v>0.29548049747926797</v>
      </c>
      <c r="M49" s="1">
        <f t="shared" si="52"/>
        <v>0.28627670324808374</v>
      </c>
      <c r="N49" s="1">
        <f t="shared" si="52"/>
        <v>0.39918428523067817</v>
      </c>
      <c r="O49" s="1">
        <f t="shared" si="52"/>
        <v>0.31355140665491188</v>
      </c>
      <c r="P49" s="1">
        <f>P45-P47</f>
        <v>1.3322062110751824</v>
      </c>
      <c r="Q49" s="1">
        <f>Q45-Q47</f>
        <v>0.40083404726610183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250.94817069514673</v>
      </c>
      <c r="G50" s="1" cm="1">
        <f t="array" ref="G50">SUMPRODUCT(("urn"=[1]OUT_PrimaryEnergyCons!$C$4:$C$10000)*1,[1]OUT_PrimaryEnergyCons!E$4:E$10000)</f>
        <v>254.39244683048324</v>
      </c>
      <c r="H50" s="1" cm="1">
        <f t="array" ref="H50">SUMPRODUCT(("urn"=[1]OUT_PrimaryEnergyCons!$C$4:$C$10000)*1,[1]OUT_PrimaryEnergyCons!F$4:F$10000)</f>
        <v>224.1778158143199</v>
      </c>
      <c r="I50" s="1" cm="1">
        <f t="array" ref="I50">SUMPRODUCT(("urn"=[1]OUT_PrimaryEnergyCons!$C$4:$C$10000)*1,[1]OUT_PrimaryEnergyCons!G$4:G$10000)</f>
        <v>221.53123743877725</v>
      </c>
      <c r="J50" s="1" cm="1">
        <f t="array" ref="J50">SUMPRODUCT(("urn"=[1]OUT_PrimaryEnergyCons!$C$4:$C$10000)*1,[1]OUT_PrimaryEnergyCons!H$4:H$10000)</f>
        <v>173.54259637744084</v>
      </c>
      <c r="K50" s="1" cm="1">
        <f t="array" ref="K50">SUMPRODUCT(("urn"=[1]OUT_PrimaryEnergyCons!$C$4:$C$10000)*1,[1]OUT_PrimaryEnergyCons!I$4:I$10000)</f>
        <v>100.01470811887768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52.039662007867825</v>
      </c>
      <c r="O50" s="1" cm="1">
        <f t="array" ref="O50">SUMPRODUCT(("urn"=[1]OUT_PrimaryEnergyCons!$C$4:$C$10000)*1,[1]OUT_PrimaryEnergyCons!M$4:M$10000)</f>
        <v>110.01741077492184</v>
      </c>
      <c r="P50" s="1" cm="1">
        <f t="array" ref="P50">SUMPRODUCT(("urn"=[1]OUT_PrimaryEnergyCons!$C$4:$C$10000)*1,[1]OUT_PrimaryEnergyCons!N$4:N$10000)</f>
        <v>117.12711616692573</v>
      </c>
      <c r="Q50" s="1" cm="1">
        <f t="array" ref="Q50">SUMPRODUCT(("urn"=[1]OUT_PrimaryEnergyCons!$C$4:$C$10000)*1,[1]OUT_PrimaryEnergyCons!O$4:O$10000)</f>
        <v>129.69087557450865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97.160001349037856</v>
      </c>
      <c r="G51" s="1">
        <f t="shared" ref="G51:K51" si="53">SUM(G52:G55)</f>
        <v>50.276639907946418</v>
      </c>
      <c r="H51" s="1">
        <f t="shared" si="53"/>
        <v>50.454833489308626</v>
      </c>
      <c r="I51" s="1">
        <f t="shared" si="53"/>
        <v>50.747400522116337</v>
      </c>
      <c r="J51" s="1">
        <f t="shared" si="53"/>
        <v>56.307991675890626</v>
      </c>
      <c r="K51" s="1">
        <f t="shared" si="53"/>
        <v>59.646537532103103</v>
      </c>
      <c r="L51" s="1">
        <f t="shared" ref="L51:O51" si="54">SUM(L52:L55)</f>
        <v>65.538094424777483</v>
      </c>
      <c r="M51" s="1">
        <f t="shared" si="54"/>
        <v>63.818823940802496</v>
      </c>
      <c r="N51" s="1">
        <f t="shared" si="54"/>
        <v>69.112412492390447</v>
      </c>
      <c r="O51" s="1">
        <f t="shared" si="54"/>
        <v>69.155334539364802</v>
      </c>
      <c r="P51" s="1">
        <f>SUM(P52:P55)</f>
        <v>69.170474252877952</v>
      </c>
      <c r="Q51" s="1">
        <f>SUM(Q52:Q55)</f>
        <v>69.152471893537012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15.013805598752992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1.8452881996343977E-2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1.4284639453930421E-2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1.5098021046115071E-2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1.0606205433897956E-2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8.6215516592143514E-3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6.4810870629849896E-3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9.5965405895551848E-3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8.7652937327200794E-3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0.13455044728510007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0.18786710332377837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0.19653903393068764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28.94862106798757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17.918870170509102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21.750556663358442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15.372163108014371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21.655709387515518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30.047221386103985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36.941445498157009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34.514997622669128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61.550037414081181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69.012728117831315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68.978929668100051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68.94804115853043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46.398475558382302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32.338602391606592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28.689392685624579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35.359871086083537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34.641282112883324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29.590258880414712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28.589713963876353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29.293736070265897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7.5531810387914522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7.5999453963166456E-3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3.24861809211965E-3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7.1364792753196363E-3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6.7990991239149956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7.1446383438193738E-4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5.9950087167442263E-4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2.683069723182171E-4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3.9397005788223627E-4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4.3571392519343435E-4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4.5387568113686014E-4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4.9370727792146538E-4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4.2874578509080456E-4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4.5602885207302404E-4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4.2886336199820168E-4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7.552218005798389E-4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3.8677604187079776E-3</v>
      </c>
      <c r="L56" s="1" cm="1">
        <f t="array" ref="L56">SUMPRODUCT(("h2"=[1]OUT_PrimaryEnergyCons!$C$4:$C$10000)*1,[1]OUT_PrimaryEnergyCons!J$4:J$10000)</f>
        <v>3.8895188753157047E-3</v>
      </c>
      <c r="M56" s="1" cm="1">
        <f t="array" ref="M56">SUMPRODUCT(("h2"=[1]OUT_PrimaryEnergyCons!$C$4:$C$10000)*1,[1]OUT_PrimaryEnergyCons!K$4:K$10000)</f>
        <v>3.1549710598796428E-3</v>
      </c>
      <c r="N56" s="1" cm="1">
        <f t="array" ref="N56">SUMPRODUCT(("h2"=[1]OUT_PrimaryEnergyCons!$C$4:$C$10000)*1,[1]OUT_PrimaryEnergyCons!L$4:L$10000)</f>
        <v>1.0851773352413775E-3</v>
      </c>
      <c r="O56" s="1" cm="1">
        <f t="array" ref="O56">SUMPRODUCT(("h2"=[1]OUT_PrimaryEnergyCons!$C$4:$C$10000)*1,[1]OUT_PrimaryEnergyCons!M$4:M$10000)</f>
        <v>2.142820228239676E-3</v>
      </c>
      <c r="P56" s="1" cm="1">
        <f t="array" ref="P56">SUMPRODUCT(("h2"=[1]OUT_PrimaryEnergyCons!$C$4:$C$10000)*1,[1]OUT_PrimaryEnergyCons!N$4:N$10000)</f>
        <v>1.5675159718957618E-3</v>
      </c>
      <c r="Q56" s="1" cm="1">
        <f t="array" ref="Q56">SUMPRODUCT(("h2"=[1]OUT_PrimaryEnergyCons!$C$4:$C$10000)*1,[1]OUT_PrimaryEnergyCons!O$4:O$10000)</f>
        <v>3.9243603521221344E-3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117.17000261669608</v>
      </c>
      <c r="G57" s="3">
        <f t="shared" ref="G57:O57" si="58">G58</f>
        <v>35.809039569653002</v>
      </c>
      <c r="H57" s="3">
        <f t="shared" si="58"/>
        <v>64.433602765516213</v>
      </c>
      <c r="I57" s="3">
        <f t="shared" si="58"/>
        <v>80.313194062073819</v>
      </c>
      <c r="J57" s="3">
        <f t="shared" si="58"/>
        <v>64.447293021758767</v>
      </c>
      <c r="K57" s="3">
        <f t="shared" si="58"/>
        <v>42.966321089258138</v>
      </c>
      <c r="L57" s="3">
        <f t="shared" si="58"/>
        <v>24.947540196611758</v>
      </c>
      <c r="M57" s="3">
        <f t="shared" si="58"/>
        <v>28.180015560609259</v>
      </c>
      <c r="N57" s="3">
        <f t="shared" si="58"/>
        <v>55.364190429070568</v>
      </c>
      <c r="O57" s="3">
        <f t="shared" si="58"/>
        <v>68.147485160012835</v>
      </c>
      <c r="P57" s="3">
        <f>P58</f>
        <v>68.284189712461853</v>
      </c>
      <c r="Q57" s="3">
        <f>Q58</f>
        <v>64.940320259328814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117.17000261669608</v>
      </c>
      <c r="G58" s="1">
        <f t="shared" ref="G58:K58" si="59">SUM(G59:G62)</f>
        <v>35.809039569653002</v>
      </c>
      <c r="H58" s="1">
        <f t="shared" si="59"/>
        <v>64.433602765516213</v>
      </c>
      <c r="I58" s="1">
        <f t="shared" si="59"/>
        <v>80.313194062073819</v>
      </c>
      <c r="J58" s="1">
        <f t="shared" si="59"/>
        <v>64.447293021758767</v>
      </c>
      <c r="K58" s="1">
        <f t="shared" si="59"/>
        <v>42.966321089258138</v>
      </c>
      <c r="L58" s="1">
        <f t="shared" ref="L58:O58" si="60">SUM(L59:L62)</f>
        <v>24.947540196611758</v>
      </c>
      <c r="M58" s="1">
        <f t="shared" si="60"/>
        <v>28.180015560609259</v>
      </c>
      <c r="N58" s="1">
        <f t="shared" si="60"/>
        <v>55.364190429070568</v>
      </c>
      <c r="O58" s="1">
        <f t="shared" si="60"/>
        <v>68.147485160012835</v>
      </c>
      <c r="P58" s="1">
        <f>SUM(P59:P62)</f>
        <v>68.284189712461853</v>
      </c>
      <c r="Q58" s="1">
        <f>SUM(Q59:Q62)</f>
        <v>64.940320259328814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6.2295565168296694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1.0400128818587517E-3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1.1498432590208354E-3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2.5150768445335016E-4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3.0936770334124447E-4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2.9459402639478151E-4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2.3964244700266663E-4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2.3550275259779307E-4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2.0234536647732252E-4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2.1284586299173E-4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2.028411282992119E-4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3.4823166337816193E-4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12.753359107449951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8.0555612138432829E-4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7.9492417534292553E-4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5.1485015053539412E-4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7.9637934062591273E-4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8.0880271404332844E-4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6.3149539146073713E-4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7.8076247661840409E-4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5.6010215093974457E-4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7.7832537227895578E-4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7.4436987499951624E-4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1.3691930295298628E-3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26.492979254400193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5.9997795023370554E-4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6.3644653565992206E-4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5.55615318922891E-4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7.9450360210718194E-4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8.7871970287654486E-4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6.4590312782351531E-4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4.8708003026833231E-4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3.0522866823887965E-4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5.0522024196240748E-4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5.0208303515162527E-4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9.7335184682181158E-4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71.694107738016271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35.806594022699528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64.431021551546195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80.311872088919912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64.445392771112694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42.964338972814822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24.94602315564547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28.178512215349777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55.363122752884912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68.145988768535602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68.282740418423401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64.937629482789077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251.18022934702708</v>
      </c>
      <c r="G63" s="3">
        <f t="shared" ref="G63:K63" si="65">SUM(G64,G66,G74,G82,G130,G151,G159,G161,G169,G173,G167)</f>
        <v>229.65064711284015</v>
      </c>
      <c r="H63" s="3">
        <f t="shared" si="65"/>
        <v>256.20360929230054</v>
      </c>
      <c r="I63" s="3">
        <f t="shared" si="65"/>
        <v>288.60922022164374</v>
      </c>
      <c r="J63" s="3">
        <f t="shared" si="65"/>
        <v>278.69736258289095</v>
      </c>
      <c r="K63" s="3">
        <f t="shared" si="65"/>
        <v>258.951773535803</v>
      </c>
      <c r="L63" s="3">
        <f t="shared" ref="L63:O63" si="66">SUM(L64,L66,L74,L82,L130,L151,L159,L161,L169,L173,L167)</f>
        <v>232.74809113046706</v>
      </c>
      <c r="M63" s="3">
        <f t="shared" si="66"/>
        <v>237.60946022123872</v>
      </c>
      <c r="N63" s="3">
        <f t="shared" si="66"/>
        <v>261.38131558364137</v>
      </c>
      <c r="O63" s="3">
        <f t="shared" si="66"/>
        <v>285.7283795023198</v>
      </c>
      <c r="P63" s="3">
        <f>SUM(P64,P66,P74,P82,P130,P151,P159,P161,P169,P173,P167)</f>
        <v>291.65391416046634</v>
      </c>
      <c r="Q63" s="3">
        <f>SUM(Q64,Q66,Q74,Q82,Q130,Q151,Q159,Q161,Q169,Q173,Q167)</f>
        <v>299.87982204567641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82.759999999995244</v>
      </c>
      <c r="G64" s="1">
        <f t="shared" ref="G64:O64" si="67">+G65</f>
        <v>83.109696633579105</v>
      </c>
      <c r="H64" s="1">
        <f t="shared" si="67"/>
        <v>73.079955200964022</v>
      </c>
      <c r="I64" s="1">
        <f t="shared" si="67"/>
        <v>73.080000233489258</v>
      </c>
      <c r="J64" s="1">
        <f t="shared" si="67"/>
        <v>57.312499697911328</v>
      </c>
      <c r="K64" s="1">
        <f t="shared" si="67"/>
        <v>33.162810110015904</v>
      </c>
      <c r="L64" s="1">
        <f t="shared" si="67"/>
        <v>0</v>
      </c>
      <c r="M64" s="1">
        <f t="shared" si="67"/>
        <v>0</v>
      </c>
      <c r="N64" s="1">
        <f t="shared" si="67"/>
        <v>15.879186976566704</v>
      </c>
      <c r="O64" s="1">
        <f t="shared" si="67"/>
        <v>35.103267700812751</v>
      </c>
      <c r="P64" s="1">
        <f>+P65</f>
        <v>37.460722582533009</v>
      </c>
      <c r="Q64" s="1">
        <f>+Q65</f>
        <v>41.787109730216379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82.759999999995244</v>
      </c>
      <c r="G65" s="1">
        <f>'[1]Electricity and CHPs'!C14</f>
        <v>83.109696633579105</v>
      </c>
      <c r="H65" s="1">
        <f>'[1]Electricity and CHPs'!D14</f>
        <v>73.079955200964022</v>
      </c>
      <c r="I65" s="1">
        <f>'[1]Electricity and CHPs'!E14</f>
        <v>73.080000233489258</v>
      </c>
      <c r="J65" s="1">
        <f>'[1]Electricity and CHPs'!F14</f>
        <v>57.312499697911328</v>
      </c>
      <c r="K65" s="1">
        <f>'[1]Electricity and CHPs'!G14</f>
        <v>33.162810110015904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15.879186976566704</v>
      </c>
      <c r="O65" s="1">
        <f>'[1]Electricity and CHPs'!K14</f>
        <v>35.103267700812751</v>
      </c>
      <c r="P65" s="1">
        <f>'[1]Electricity and CHPs'!L14</f>
        <v>37.460722582533009</v>
      </c>
      <c r="Q65" s="1">
        <f>'[1]Electricity and CHPs'!M14</f>
        <v>41.787109730216379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146.22000015546234</v>
      </c>
      <c r="G66" s="1">
        <f t="shared" ref="G66:K66" si="71">SUM(G67:G69)</f>
        <v>121.59856022598467</v>
      </c>
      <c r="H66" s="1">
        <f t="shared" si="71"/>
        <v>140.35486450058025</v>
      </c>
      <c r="I66" s="1">
        <f t="shared" si="71"/>
        <v>146.81565314502063</v>
      </c>
      <c r="J66" s="1">
        <f t="shared" si="71"/>
        <v>146.85262104702073</v>
      </c>
      <c r="K66" s="1">
        <f t="shared" si="71"/>
        <v>146.88247190409038</v>
      </c>
      <c r="L66" s="1">
        <f t="shared" ref="L66:O66" si="72">SUM(L67:L69)</f>
        <v>146.91245572927426</v>
      </c>
      <c r="M66" s="1">
        <f t="shared" si="72"/>
        <v>146.94432630656942</v>
      </c>
      <c r="N66" s="1">
        <f t="shared" si="72"/>
        <v>146.97312455002856</v>
      </c>
      <c r="O66" s="1">
        <f t="shared" si="72"/>
        <v>147.00814379170916</v>
      </c>
      <c r="P66" s="1">
        <f>SUM(P67:P69)</f>
        <v>147.0498317980236</v>
      </c>
      <c r="Q66" s="1">
        <f>SUM(Q67:Q69)</f>
        <v>147.4943296636022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66.745679999980808</v>
      </c>
      <c r="G67" s="1">
        <f>'[1]Electricity and CHPs'!C15</f>
        <v>49.798809779955171</v>
      </c>
      <c r="H67" s="1">
        <f>'[1]Electricity and CHPs'!D15</f>
        <v>68.531593866773889</v>
      </c>
      <c r="I67" s="1">
        <f>'[1]Electricity and CHPs'!E15</f>
        <v>69.615857163570837</v>
      </c>
      <c r="J67" s="1">
        <f>'[1]Electricity and CHPs'!F15</f>
        <v>70.699960870233951</v>
      </c>
      <c r="K67" s="1">
        <f>'[1]Electricity and CHPs'!G15</f>
        <v>71.784589094699825</v>
      </c>
      <c r="L67" s="1">
        <f>'[1]Electricity and CHPs'!H15</f>
        <v>72.868559920096487</v>
      </c>
      <c r="M67" s="1">
        <f>'[1]Electricity and CHPs'!I15</f>
        <v>73.953597419826451</v>
      </c>
      <c r="N67" s="1">
        <f>'[1]Electricity and CHPs'!J15</f>
        <v>73.953615266848786</v>
      </c>
      <c r="O67" s="1">
        <f>'[1]Electricity and CHPs'!K15</f>
        <v>73.953791334804748</v>
      </c>
      <c r="P67" s="1">
        <f>'[1]Electricity and CHPs'!L15</f>
        <v>73.953756757337388</v>
      </c>
      <c r="Q67" s="1">
        <f>'[1]Electricity and CHPs'!M15</f>
        <v>73.952734323564002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66.632400000015295</v>
      </c>
      <c r="G68" s="1">
        <f>'[1]Electricity and CHPs'!C16</f>
        <v>55.764011057359234</v>
      </c>
      <c r="H68" s="1">
        <f>'[1]Electricity and CHPs'!D16</f>
        <v>65.553797386868823</v>
      </c>
      <c r="I68" s="1">
        <f>'[1]Electricity and CHPs'!E16</f>
        <v>64.471643720365421</v>
      </c>
      <c r="J68" s="1">
        <f>'[1]Electricity and CHPs'!F16</f>
        <v>63.38769671107741</v>
      </c>
      <c r="K68" s="1">
        <f>'[1]Electricity and CHPs'!G16</f>
        <v>62.303070720907442</v>
      </c>
      <c r="L68" s="1">
        <f>'[1]Electricity and CHPs'!H16</f>
        <v>61.21910062504363</v>
      </c>
      <c r="M68" s="1">
        <f>'[1]Electricity and CHPs'!I16</f>
        <v>60.134063816027634</v>
      </c>
      <c r="N68" s="1">
        <f>'[1]Electricity and CHPs'!J16</f>
        <v>60.134047861769773</v>
      </c>
      <c r="O68" s="1">
        <f>'[1]Electricity and CHPs'!K16</f>
        <v>60.133874116491441</v>
      </c>
      <c r="P68" s="1">
        <f>'[1]Electricity and CHPs'!L16</f>
        <v>60.133913392663843</v>
      </c>
      <c r="Q68" s="1">
        <f>'[1]Electricity and CHPs'!M16</f>
        <v>60.13496256772455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12.841920155466243</v>
      </c>
      <c r="G69" s="1">
        <f>'[1]Electricity and CHPs'!C17</f>
        <v>16.035739388670262</v>
      </c>
      <c r="H69" s="1">
        <f>'[1]Electricity and CHPs'!D17</f>
        <v>6.2694732469375323</v>
      </c>
      <c r="I69" s="1">
        <f>'[1]Electricity and CHPs'!E17</f>
        <v>12.728152261084361</v>
      </c>
      <c r="J69" s="1">
        <f>'[1]Electricity and CHPs'!F17</f>
        <v>12.764963465709382</v>
      </c>
      <c r="K69" s="1">
        <f>'[1]Electricity and CHPs'!G17</f>
        <v>12.794812088483141</v>
      </c>
      <c r="L69" s="1">
        <f>'[1]Electricity and CHPs'!H17</f>
        <v>12.824795184134146</v>
      </c>
      <c r="M69" s="1">
        <f>'[1]Electricity and CHPs'!I17</f>
        <v>12.856665070715332</v>
      </c>
      <c r="N69" s="1">
        <f>'[1]Electricity and CHPs'!J17</f>
        <v>12.885461421410024</v>
      </c>
      <c r="O69" s="1">
        <f>'[1]Electricity and CHPs'!K17</f>
        <v>12.920478340412993</v>
      </c>
      <c r="P69" s="1">
        <f>'[1]Electricity and CHPs'!L17</f>
        <v>12.962161648022361</v>
      </c>
      <c r="Q69" s="1">
        <f>'[1]Electricity and CHPs'!M17</f>
        <v>13.406632772313667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0.1119050098401313</v>
      </c>
      <c r="G70" s="1">
        <f t="shared" ref="G70" si="74">SUM(G71:G73)</f>
        <v>0.17153295506800517</v>
      </c>
      <c r="H70" s="1">
        <f t="shared" ref="H70" si="75">SUM(H71:H73)</f>
        <v>1.0201330772112511E-2</v>
      </c>
      <c r="I70" s="1">
        <f t="shared" ref="I70" si="76">SUM(I71:I73)</f>
        <v>0.17153170526510528</v>
      </c>
      <c r="J70" s="1">
        <f t="shared" ref="J70" si="77">SUM(J71:J73)</f>
        <v>0.17153807201234644</v>
      </c>
      <c r="K70" s="1">
        <f t="shared" ref="K70" si="78">SUM(K71:K73)</f>
        <v>2.4553958942931969E-2</v>
      </c>
      <c r="L70" s="1">
        <f t="shared" ref="L70:O70" si="79">SUM(L71:L73)</f>
        <v>3.5314418010615647E-2</v>
      </c>
      <c r="M70" s="1">
        <f t="shared" si="79"/>
        <v>5.1104278288512668E-2</v>
      </c>
      <c r="N70" s="1">
        <f t="shared" si="79"/>
        <v>4.1937287425354748E-2</v>
      </c>
      <c r="O70" s="1">
        <f t="shared" si="79"/>
        <v>5.3099675338388545E-2</v>
      </c>
      <c r="P70" s="1">
        <f>SUM(P71:P73)</f>
        <v>4.9384184713667179E-2</v>
      </c>
      <c r="Q70" s="1">
        <f>SUM(Q71:Q73)</f>
        <v>6.2176917871911923E-2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3.9601266796066383E-2</v>
      </c>
      <c r="G71" s="1">
        <f>'[1]Electricity and CHPs'!C18</f>
        <v>6.0175038975959645E-5</v>
      </c>
      <c r="H71" s="1">
        <f>'[1]Electricity and CHPs'!D18</f>
        <v>5.7746043853642267E-3</v>
      </c>
      <c r="I71" s="1">
        <f>'[1]Electricity and CHPs'!E18</f>
        <v>2.68757254575015E-3</v>
      </c>
      <c r="J71" s="1">
        <f>'[1]Electricity and CHPs'!F18</f>
        <v>3.1411329749942577E-3</v>
      </c>
      <c r="K71" s="1">
        <f>'[1]Electricity and CHPs'!G18</f>
        <v>4.337762765016199E-3</v>
      </c>
      <c r="L71" s="1">
        <f>'[1]Electricity and CHPs'!H18</f>
        <v>1.3496837601918806E-2</v>
      </c>
      <c r="M71" s="1">
        <f>'[1]Electricity and CHPs'!I18</f>
        <v>2.4737227543322041E-2</v>
      </c>
      <c r="N71" s="1">
        <f>'[1]Electricity and CHPs'!J18</f>
        <v>1.1299373498624218E-2</v>
      </c>
      <c r="O71" s="1">
        <f>'[1]Electricity and CHPs'!K18</f>
        <v>2.3057629460306796E-2</v>
      </c>
      <c r="P71" s="1">
        <f>'[1]Electricity and CHPs'!L18</f>
        <v>1.9757941969436817E-2</v>
      </c>
      <c r="Q71" s="1">
        <f>'[1]Electricity and CHPs'!M18</f>
        <v>3.230601072684354E-2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1.801273117259124E-3</v>
      </c>
      <c r="G72" s="1">
        <f>'[1]Electricity and CHPs'!C28</f>
        <v>4.0832857755991924E-5</v>
      </c>
      <c r="H72" s="1">
        <f>'[1]Electricity and CHPs'!D28</f>
        <v>1.6474008948713194E-3</v>
      </c>
      <c r="I72" s="1">
        <f>'[1]Electricity and CHPs'!E28</f>
        <v>1.0978687690804832E-3</v>
      </c>
      <c r="J72" s="1">
        <f>'[1]Electricity and CHPs'!F28</f>
        <v>1.5223511725764307E-3</v>
      </c>
      <c r="K72" s="1">
        <f>'[1]Electricity and CHPs'!G28</f>
        <v>1.6867263249764632E-3</v>
      </c>
      <c r="L72" s="1">
        <f>'[1]Electricity and CHPs'!H28</f>
        <v>1.7691314295019507E-3</v>
      </c>
      <c r="M72" s="1">
        <f>'[1]Electricity and CHPs'!I28</f>
        <v>2.8862833854224365E-3</v>
      </c>
      <c r="N72" s="1">
        <f>'[1]Electricity and CHPs'!J28</f>
        <v>1.9720488014725148E-3</v>
      </c>
      <c r="O72" s="1">
        <f>'[1]Electricity and CHPs'!K28</f>
        <v>2.7775902691841922E-3</v>
      </c>
      <c r="P72" s="1">
        <f>'[1]Electricity and CHPs'!L28</f>
        <v>2.2418537968474273E-3</v>
      </c>
      <c r="Q72" s="1">
        <f>'[1]Electricity and CHPs'!M28</f>
        <v>2.7814862166535594E-3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7.0502469926805783E-2</v>
      </c>
      <c r="G73" s="1">
        <f>'[1]Electricity and CHPs'!C41</f>
        <v>0.17143194717127322</v>
      </c>
      <c r="H73" s="1">
        <f>'[1]Electricity and CHPs'!D41</f>
        <v>2.7793254918769637E-3</v>
      </c>
      <c r="I73" s="1">
        <f>'[1]Electricity and CHPs'!E41</f>
        <v>0.16774626395027464</v>
      </c>
      <c r="J73" s="1">
        <f>'[1]Electricity and CHPs'!F41</f>
        <v>0.16687458786477574</v>
      </c>
      <c r="K73" s="1">
        <f>'[1]Electricity and CHPs'!G41</f>
        <v>1.8529469852939306E-2</v>
      </c>
      <c r="L73" s="1">
        <f>'[1]Electricity and CHPs'!H41</f>
        <v>2.0048448979194895E-2</v>
      </c>
      <c r="M73" s="1">
        <f>'[1]Electricity and CHPs'!I41</f>
        <v>2.3480767359768191E-2</v>
      </c>
      <c r="N73" s="1">
        <f>'[1]Electricity and CHPs'!J41</f>
        <v>2.8665865125258014E-2</v>
      </c>
      <c r="O73" s="1">
        <f>'[1]Electricity and CHPs'!K41</f>
        <v>2.7264455608897557E-2</v>
      </c>
      <c r="P73" s="1">
        <f>'[1]Electricity and CHPs'!L41</f>
        <v>2.7384388947382932E-2</v>
      </c>
      <c r="Q73" s="1">
        <f>'[1]Electricity and CHPs'!M41</f>
        <v>2.7089420928414827E-2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0.1119050098401313</v>
      </c>
      <c r="G74" s="1">
        <f t="shared" ref="G74:K74" si="83">SUM(G75:G77)</f>
        <v>0.17153295506800517</v>
      </c>
      <c r="H74" s="1">
        <f t="shared" si="83"/>
        <v>1.0201330772112511E-2</v>
      </c>
      <c r="I74" s="1">
        <f t="shared" si="83"/>
        <v>0.17153170526510528</v>
      </c>
      <c r="J74" s="1">
        <f t="shared" si="83"/>
        <v>0.17153807201234644</v>
      </c>
      <c r="K74" s="1">
        <f t="shared" si="83"/>
        <v>2.4553958942931969E-2</v>
      </c>
      <c r="L74" s="1">
        <f t="shared" ref="L74:O74" si="84">SUM(L75:L77)</f>
        <v>3.5314418010615647E-2</v>
      </c>
      <c r="M74" s="1">
        <f t="shared" si="84"/>
        <v>5.1104278288512668E-2</v>
      </c>
      <c r="N74" s="1">
        <f t="shared" si="84"/>
        <v>4.1937287425354748E-2</v>
      </c>
      <c r="O74" s="1">
        <f t="shared" si="84"/>
        <v>5.3099675338388545E-2</v>
      </c>
      <c r="P74" s="1">
        <f>SUM(P75:P77)</f>
        <v>4.9384184713667179E-2</v>
      </c>
      <c r="Q74" s="1">
        <f>SUM(Q75:Q77)</f>
        <v>6.2176917871911923E-2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3.9601266796066383E-2</v>
      </c>
      <c r="G75" s="1">
        <f t="shared" ref="G75:K75" si="85">G71</f>
        <v>6.0175038975959645E-5</v>
      </c>
      <c r="H75" s="1">
        <f t="shared" si="85"/>
        <v>5.7746043853642267E-3</v>
      </c>
      <c r="I75" s="1">
        <f t="shared" si="85"/>
        <v>2.68757254575015E-3</v>
      </c>
      <c r="J75" s="1">
        <f t="shared" si="85"/>
        <v>3.1411329749942577E-3</v>
      </c>
      <c r="K75" s="1">
        <f t="shared" si="85"/>
        <v>4.337762765016199E-3</v>
      </c>
      <c r="L75" s="1">
        <f t="shared" ref="L75:O75" si="86">L71</f>
        <v>1.3496837601918806E-2</v>
      </c>
      <c r="M75" s="1">
        <f t="shared" si="86"/>
        <v>2.4737227543322041E-2</v>
      </c>
      <c r="N75" s="1">
        <f t="shared" si="86"/>
        <v>1.1299373498624218E-2</v>
      </c>
      <c r="O75" s="1">
        <f t="shared" si="86"/>
        <v>2.3057629460306796E-2</v>
      </c>
      <c r="P75" s="1">
        <f>P71</f>
        <v>1.9757941969436817E-2</v>
      </c>
      <c r="Q75" s="1">
        <f>Q71</f>
        <v>3.230601072684354E-2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1.801273117259124E-3</v>
      </c>
      <c r="G76" s="1">
        <f>'[1]Electricity and CHPs'!C28</f>
        <v>4.0832857755991924E-5</v>
      </c>
      <c r="H76" s="1">
        <f>'[1]Electricity and CHPs'!D28</f>
        <v>1.6474008948713194E-3</v>
      </c>
      <c r="I76" s="1">
        <f>'[1]Electricity and CHPs'!E28</f>
        <v>1.0978687690804832E-3</v>
      </c>
      <c r="J76" s="1">
        <f>'[1]Electricity and CHPs'!F28</f>
        <v>1.5223511725764307E-3</v>
      </c>
      <c r="K76" s="1">
        <f>'[1]Electricity and CHPs'!G28</f>
        <v>1.6867263249764632E-3</v>
      </c>
      <c r="L76" s="1">
        <f>'[1]Electricity and CHPs'!H28</f>
        <v>1.7691314295019507E-3</v>
      </c>
      <c r="M76" s="1">
        <f>'[1]Electricity and CHPs'!I28</f>
        <v>2.8862833854224365E-3</v>
      </c>
      <c r="N76" s="1">
        <f>'[1]Electricity and CHPs'!J28</f>
        <v>1.9720488014725148E-3</v>
      </c>
      <c r="O76" s="1">
        <f>'[1]Electricity and CHPs'!K28</f>
        <v>2.7775902691841922E-3</v>
      </c>
      <c r="P76" s="1">
        <f>'[1]Electricity and CHPs'!L28</f>
        <v>2.2418537968474273E-3</v>
      </c>
      <c r="Q76" s="1">
        <f>'[1]Electricity and CHPs'!M28</f>
        <v>2.7814862166535594E-3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7.0502469926805783E-2</v>
      </c>
      <c r="G77" s="1">
        <f>'[1]Electricity and CHPs'!C41</f>
        <v>0.17143194717127322</v>
      </c>
      <c r="H77" s="1">
        <f>'[1]Electricity and CHPs'!D41</f>
        <v>2.7793254918769637E-3</v>
      </c>
      <c r="I77" s="1">
        <f>'[1]Electricity and CHPs'!E41</f>
        <v>0.16774626395027464</v>
      </c>
      <c r="J77" s="1">
        <f>'[1]Electricity and CHPs'!F41</f>
        <v>0.16687458786477574</v>
      </c>
      <c r="K77" s="1">
        <f>'[1]Electricity and CHPs'!G41</f>
        <v>1.8529469852939306E-2</v>
      </c>
      <c r="L77" s="1">
        <f>'[1]Electricity and CHPs'!H41</f>
        <v>2.0048448979194895E-2</v>
      </c>
      <c r="M77" s="1">
        <f>'[1]Electricity and CHPs'!I41</f>
        <v>2.3480767359768191E-2</v>
      </c>
      <c r="N77" s="1">
        <f>'[1]Electricity and CHPs'!J41</f>
        <v>2.8665865125258014E-2</v>
      </c>
      <c r="O77" s="1">
        <f>'[1]Electricity and CHPs'!K41</f>
        <v>2.7264455608897557E-2</v>
      </c>
      <c r="P77" s="1">
        <f>'[1]Electricity and CHPs'!L41</f>
        <v>2.7384388947382932E-2</v>
      </c>
      <c r="Q77" s="1">
        <f>'[1]Electricity and CHPs'!M41</f>
        <v>2.7089420928414827E-2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3.2330925002191631</v>
      </c>
      <c r="G82" s="1">
        <f t="shared" ref="G82:K82" si="90">SUM(G83:G97)</f>
        <v>1.8426962577420061</v>
      </c>
      <c r="H82" s="1">
        <f t="shared" si="90"/>
        <v>1.796851629596947</v>
      </c>
      <c r="I82" s="1">
        <f t="shared" si="90"/>
        <v>5.3570373605520016</v>
      </c>
      <c r="J82" s="1">
        <f t="shared" si="90"/>
        <v>6.7857017999722036</v>
      </c>
      <c r="K82" s="1">
        <f t="shared" si="90"/>
        <v>7.5713483605247083</v>
      </c>
      <c r="L82" s="1">
        <f t="shared" ref="L82:O82" si="91">SUM(L83:L97)</f>
        <v>10.633612641324849</v>
      </c>
      <c r="M82" s="1">
        <f t="shared" si="91"/>
        <v>10.997722403998981</v>
      </c>
      <c r="N82" s="1">
        <f t="shared" si="91"/>
        <v>15.789362021733586</v>
      </c>
      <c r="O82" s="1">
        <f t="shared" si="91"/>
        <v>17.204846158921796</v>
      </c>
      <c r="P82" s="1">
        <f>SUM(P83:P97)</f>
        <v>17.098390954492345</v>
      </c>
      <c r="Q82" s="1">
        <f>SUM(Q83:Q97)</f>
        <v>16.349016768198268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4.2148625123716463E-2</v>
      </c>
      <c r="L83" s="1">
        <f>'[1]Electricity and CHPs'!H21</f>
        <v>1.9651568627702132</v>
      </c>
      <c r="M83" s="1">
        <f>'[1]Electricity and CHPs'!I21</f>
        <v>3.1815865262153742</v>
      </c>
      <c r="N83" s="1">
        <f>'[1]Electricity and CHPs'!J21</f>
        <v>9.9880349162092656</v>
      </c>
      <c r="O83" s="1">
        <f>'[1]Electricity and CHPs'!K21</f>
        <v>11.806533772571241</v>
      </c>
      <c r="P83" s="1">
        <f>'[1]Electricity and CHPs'!L21</f>
        <v>12.362969201252318</v>
      </c>
      <c r="Q83" s="1">
        <f>'[1]Electricity and CHPs'!M21</f>
        <v>11.491730821014361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1.2175340666814111E-2</v>
      </c>
      <c r="K84" s="1">
        <f>'[1]Electricity and CHPs'!G22</f>
        <v>6.1348620430060265E-2</v>
      </c>
      <c r="L84" s="1">
        <f>'[1]Electricity and CHPs'!H22</f>
        <v>0.42611467512989443</v>
      </c>
      <c r="M84" s="1">
        <f>'[1]Electricity and CHPs'!I22</f>
        <v>0.33613089046709566</v>
      </c>
      <c r="N84" s="1">
        <f>'[1]Electricity and CHPs'!J22</f>
        <v>0.32180053588456964</v>
      </c>
      <c r="O84" s="1">
        <f>'[1]Electricity and CHPs'!K22</f>
        <v>7.3385559553197352E-2</v>
      </c>
      <c r="P84" s="1">
        <f>'[1]Electricity and CHPs'!L22</f>
        <v>4.9746414467699868E-2</v>
      </c>
      <c r="Q84" s="1">
        <f>'[1]Electricity and CHPs'!M22</f>
        <v>9.4086692727843715E-2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0</v>
      </c>
      <c r="M85" s="1">
        <f>'[1]Electricity and CHPs'!I23</f>
        <v>0</v>
      </c>
      <c r="N85" s="1">
        <f>'[1]Electricity and CHPs'!J23</f>
        <v>0</v>
      </c>
      <c r="O85" s="1">
        <f>'[1]Electricity and CHPs'!K23</f>
        <v>0</v>
      </c>
      <c r="P85" s="1">
        <f>'[1]Electricity and CHPs'!L23</f>
        <v>0</v>
      </c>
      <c r="Q85" s="1">
        <f>'[1]Electricity and CHPs'!M23</f>
        <v>0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0.96588103117091473</v>
      </c>
      <c r="G86" s="1">
        <f>'[1]Electricity and CHPs'!C24</f>
        <v>2.4568391635324102E-4</v>
      </c>
      <c r="H86" s="1">
        <f>'[1]Electricity and CHPs'!D24</f>
        <v>1.3492677301898905E-2</v>
      </c>
      <c r="I86" s="1">
        <f>'[1]Electricity and CHPs'!E24</f>
        <v>0.54375854757211284</v>
      </c>
      <c r="J86" s="1">
        <f>'[1]Electricity and CHPs'!F24</f>
        <v>0.38211212417571522</v>
      </c>
      <c r="K86" s="1">
        <f>'[1]Electricity and CHPs'!G24</f>
        <v>0.89008919426636857</v>
      </c>
      <c r="L86" s="1">
        <f>'[1]Electricity and CHPs'!H24</f>
        <v>1.0463926467964586</v>
      </c>
      <c r="M86" s="1">
        <f>'[1]Electricity and CHPs'!I24</f>
        <v>1.4168328940324564</v>
      </c>
      <c r="N86" s="1">
        <f>'[1]Electricity and CHPs'!J24</f>
        <v>0.1204206811330476</v>
      </c>
      <c r="O86" s="1">
        <f>'[1]Electricity and CHPs'!K24</f>
        <v>2.483341086915939E-2</v>
      </c>
      <c r="P86" s="1">
        <f>'[1]Electricity and CHPs'!L24</f>
        <v>1.0596682466509647E-2</v>
      </c>
      <c r="Q86" s="1">
        <f>'[1]Electricity and CHPs'!M24</f>
        <v>9.2217949819822301E-3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0.46270752006199012</v>
      </c>
      <c r="L87" s="1">
        <f>'[1]Electricity and CHPs'!H29</f>
        <v>1.2238813513734883</v>
      </c>
      <c r="M87" s="1">
        <f>'[1]Electricity and CHPs'!I29</f>
        <v>1.2249695014803887</v>
      </c>
      <c r="N87" s="1">
        <f>'[1]Electricity and CHPs'!J29</f>
        <v>0.9041503442945702</v>
      </c>
      <c r="O87" s="1">
        <f>'[1]Electricity and CHPs'!K29</f>
        <v>0.81526838997697337</v>
      </c>
      <c r="P87" s="1">
        <f>'[1]Electricity and CHPs'!L29</f>
        <v>5.6903628000073606E-2</v>
      </c>
      <c r="Q87" s="1">
        <f>'[1]Electricity and CHPs'!M29</f>
        <v>3.4165052405644783E-2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0.66996237900412203</v>
      </c>
      <c r="G88" s="1">
        <f>'[1]Electricity and CHPs'!C39</f>
        <v>9.0476919160458483E-2</v>
      </c>
      <c r="H88" s="1">
        <f>'[1]Electricity and CHPs'!D39</f>
        <v>5.7594911826456166E-2</v>
      </c>
      <c r="I88" s="1">
        <f>'[1]Electricity and CHPs'!E39</f>
        <v>0.79881370980505073</v>
      </c>
      <c r="J88" s="1">
        <f>'[1]Electricity and CHPs'!F39</f>
        <v>0.65071784092757423</v>
      </c>
      <c r="K88" s="1">
        <f>'[1]Electricity and CHPs'!G39</f>
        <v>0.16395206208355961</v>
      </c>
      <c r="L88" s="1">
        <f>'[1]Electricity and CHPs'!H39</f>
        <v>0.1235228771535392</v>
      </c>
      <c r="M88" s="1">
        <f>'[1]Electricity and CHPs'!I39</f>
        <v>6.475820658480981E-2</v>
      </c>
      <c r="N88" s="1">
        <f>'[1]Electricity and CHPs'!J39</f>
        <v>4.2561543111017161E-2</v>
      </c>
      <c r="O88" s="1">
        <f>'[1]Electricity and CHPs'!K39</f>
        <v>5.107438877365976E-2</v>
      </c>
      <c r="P88" s="1">
        <f>'[1]Electricity and CHPs'!L39</f>
        <v>6.7070733052706083E-2</v>
      </c>
      <c r="Q88" s="1">
        <f>'[1]Electricity and CHPs'!M39</f>
        <v>0.17048690268703853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0</v>
      </c>
      <c r="L89" s="1">
        <f>'[1]Electricity and CHPs'!H40</f>
        <v>0</v>
      </c>
      <c r="M89" s="1">
        <f>'[1]Electricity and CHPs'!I40</f>
        <v>0</v>
      </c>
      <c r="N89" s="1">
        <f>'[1]Electricity and CHPs'!J40</f>
        <v>0</v>
      </c>
      <c r="O89" s="1">
        <f>'[1]Electricity and CHPs'!K40</f>
        <v>0</v>
      </c>
      <c r="P89" s="1">
        <f>'[1]Electricity and CHPs'!L40</f>
        <v>0</v>
      </c>
      <c r="Q89" s="1">
        <f>'[1]Electricity and CHPs'!M40</f>
        <v>0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2.3302535274638018E-3</v>
      </c>
      <c r="J90" s="1">
        <f>'[1]Electricity and CHPs'!F47</f>
        <v>3.1004958406833667E-3</v>
      </c>
      <c r="K90" s="1">
        <f>'[1]Electricity and CHPs'!G47</f>
        <v>5.6342192873938129E-3</v>
      </c>
      <c r="L90" s="1">
        <f>'[1]Electricity and CHPs'!H47</f>
        <v>7.9642526861321058E-3</v>
      </c>
      <c r="M90" s="1">
        <f>'[1]Electricity and CHPs'!I47</f>
        <v>1.3875879176205152E-2</v>
      </c>
      <c r="N90" s="1">
        <f>'[1]Electricity and CHPs'!J47</f>
        <v>1.1865480750641581E-2</v>
      </c>
      <c r="O90" s="1">
        <f>'[1]Electricity and CHPs'!K47</f>
        <v>1.8220503511503321E-2</v>
      </c>
      <c r="P90" s="1">
        <f>'[1]Electricity and CHPs'!L47</f>
        <v>1.7823637919936162E-2</v>
      </c>
      <c r="Q90" s="1">
        <f>'[1]Electricity and CHPs'!M47</f>
        <v>3.8938439881539708E-2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1.545274463642686E-2</v>
      </c>
      <c r="G91" s="1">
        <f>'[1]Electricity and CHPs'!C48</f>
        <v>2.9096372209944758E-3</v>
      </c>
      <c r="H91" s="1">
        <f>'[1]Electricity and CHPs'!D48</f>
        <v>1.0819694981169694E-2</v>
      </c>
      <c r="I91" s="1">
        <f>'[1]Electricity and CHPs'!E48</f>
        <v>1.0442722335008741E-2</v>
      </c>
      <c r="J91" s="1">
        <f>'[1]Electricity and CHPs'!F48</f>
        <v>2.0873629498715345E-2</v>
      </c>
      <c r="K91" s="1">
        <f>'[1]Electricity and CHPs'!G48</f>
        <v>2.3038895384748223E-2</v>
      </c>
      <c r="L91" s="1">
        <f>'[1]Electricity and CHPs'!H48</f>
        <v>2.7130963996347762E-2</v>
      </c>
      <c r="M91" s="1">
        <f>'[1]Electricity and CHPs'!I48</f>
        <v>3.4578639686985643E-2</v>
      </c>
      <c r="N91" s="1">
        <f>'[1]Electricity and CHPs'!J48</f>
        <v>2.9512785360933221E-2</v>
      </c>
      <c r="O91" s="1">
        <f>'[1]Electricity and CHPs'!K48</f>
        <v>2.8448454220970847E-2</v>
      </c>
      <c r="P91" s="1">
        <f>'[1]Electricity and CHPs'!L48</f>
        <v>0.11768329049612385</v>
      </c>
      <c r="Q91" s="1">
        <f>'[1]Electricity and CHPs'!M48</f>
        <v>0.13208741911659891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4.0416298109618434E-4</v>
      </c>
      <c r="J92" s="1">
        <f>'[1]Electricity and CHPs'!F49</f>
        <v>1.4697611455582247E-3</v>
      </c>
      <c r="K92" s="1">
        <f>'[1]Electricity and CHPs'!G49</f>
        <v>1.4888617380909874E-3</v>
      </c>
      <c r="L92" s="1">
        <f>'[1]Electricity and CHPs'!H49</f>
        <v>1.5803164405950644E-3</v>
      </c>
      <c r="M92" s="1">
        <f>'[1]Electricity and CHPs'!I49</f>
        <v>3.7630739292575299E-3</v>
      </c>
      <c r="N92" s="1">
        <f>'[1]Electricity and CHPs'!J49</f>
        <v>3.0412609497509195E-3</v>
      </c>
      <c r="O92" s="1">
        <f>'[1]Electricity and CHPs'!K49</f>
        <v>4.7606376355730506E-3</v>
      </c>
      <c r="P92" s="1">
        <f>'[1]Electricity and CHPs'!L49</f>
        <v>4.5697679719786718E-3</v>
      </c>
      <c r="Q92" s="1">
        <f>'[1]Electricity and CHPs'!M49</f>
        <v>8.5188432871078044E-3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2.8030217418258813E-2</v>
      </c>
      <c r="G93" s="1">
        <f>'[1]Electricity and CHPs'!C51</f>
        <v>1.7140281922772688E-2</v>
      </c>
      <c r="H93" s="1">
        <f>'[1]Electricity and CHPs'!D51</f>
        <v>8.2054194831739161E-2</v>
      </c>
      <c r="I93" s="1">
        <f>'[1]Electricity and CHPs'!E51</f>
        <v>0.62751372900165614</v>
      </c>
      <c r="J93" s="1">
        <f>'[1]Electricity and CHPs'!F51</f>
        <v>0.64600900715410714</v>
      </c>
      <c r="K93" s="1">
        <f>'[1]Electricity and CHPs'!G51</f>
        <v>0.73858921617751983</v>
      </c>
      <c r="L93" s="1">
        <f>'[1]Electricity and CHPs'!H51</f>
        <v>0.67944784228403909</v>
      </c>
      <c r="M93" s="1">
        <f>'[1]Electricity and CHPs'!I51</f>
        <v>0.72093837408915995</v>
      </c>
      <c r="N93" s="1">
        <f>'[1]Electricity and CHPs'!J51</f>
        <v>0.71828583829509851</v>
      </c>
      <c r="O93" s="1">
        <f>'[1]Electricity and CHPs'!K51</f>
        <v>0.6951093745841348</v>
      </c>
      <c r="P93" s="1">
        <f>'[1]Electricity and CHPs'!L51</f>
        <v>0.6069241903190975</v>
      </c>
      <c r="Q93" s="1">
        <f>'[1]Electricity and CHPs'!M51</f>
        <v>0.51919144938963535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1.7686387537936511E-3</v>
      </c>
      <c r="J94" s="1">
        <f>'[1]Electricity and CHPs'!F52</f>
        <v>7.062622634682692E-3</v>
      </c>
      <c r="K94" s="1">
        <f>'[1]Electricity and CHPs'!G52</f>
        <v>7.2210834542840788E-3</v>
      </c>
      <c r="L94" s="1">
        <f>'[1]Electricity and CHPs'!H52</f>
        <v>8.32417329208761E-3</v>
      </c>
      <c r="M94" s="1">
        <f>'[1]Electricity and CHPs'!I52</f>
        <v>2.2198337995943333E-2</v>
      </c>
      <c r="N94" s="1">
        <f>'[1]Electricity and CHPs'!J52</f>
        <v>1.9050093088140683E-2</v>
      </c>
      <c r="O94" s="1">
        <f>'[1]Electricity and CHPs'!K52</f>
        <v>3.4140779058556982E-2</v>
      </c>
      <c r="P94" s="1">
        <f>'[1]Electricity and CHPs'!L52</f>
        <v>3.2726628956371455E-2</v>
      </c>
      <c r="Q94" s="1">
        <f>'[1]Electricity and CHPs'!M52</f>
        <v>5.8081648652450517E-2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0.95936701483227982</v>
      </c>
      <c r="G95" s="1">
        <f>'[1]Electricity and CHPs'!C54</f>
        <v>1.1060352306031085</v>
      </c>
      <c r="H95" s="1">
        <f>'[1]Electricity and CHPs'!D54</f>
        <v>1.106032349648886</v>
      </c>
      <c r="I95" s="1">
        <f>'[1]Electricity and CHPs'!E54</f>
        <v>1.106032297083235</v>
      </c>
      <c r="J95" s="1">
        <f>'[1]Electricity and CHPs'!F54</f>
        <v>1.1060326676014682</v>
      </c>
      <c r="K95" s="1">
        <f>'[1]Electricity and CHPs'!G54</f>
        <v>1.1060339499211258</v>
      </c>
      <c r="L95" s="1">
        <f>'[1]Electricity and CHPs'!H54</f>
        <v>1.1060367159939519</v>
      </c>
      <c r="M95" s="1">
        <f>'[1]Electricity and CHPs'!I54</f>
        <v>1.106043267011696</v>
      </c>
      <c r="N95" s="1">
        <f>'[1]Electricity and CHPs'!J54</f>
        <v>1.1060485439997765</v>
      </c>
      <c r="O95" s="1">
        <f>'[1]Electricity and CHPs'!K54</f>
        <v>1.1060585498266187</v>
      </c>
      <c r="P95" s="1">
        <f>'[1]Electricity and CHPs'!L54</f>
        <v>1.1061104448689514</v>
      </c>
      <c r="Q95" s="1">
        <f>'[1]Electricity and CHPs'!M54</f>
        <v>1.1068792150198736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0.59439911315716132</v>
      </c>
      <c r="G96" s="1">
        <f>'[1]Electricity and CHPs'!C55</f>
        <v>0.6258885049183186</v>
      </c>
      <c r="H96" s="1">
        <f>'[1]Electricity and CHPs'!D55</f>
        <v>0.52685780100679702</v>
      </c>
      <c r="I96" s="1">
        <f>'[1]Electricity and CHPs'!E55</f>
        <v>2.2636094618637332</v>
      </c>
      <c r="J96" s="1">
        <f>'[1]Electricity and CHPs'!F55</f>
        <v>3.9489515535437243</v>
      </c>
      <c r="K96" s="1">
        <f>'[1]Electricity and CHPs'!G55</f>
        <v>4.0621388141670591</v>
      </c>
      <c r="L96" s="1">
        <f>'[1]Electricity and CHPs'!H55</f>
        <v>4.0127230512907603</v>
      </c>
      <c r="M96" s="1">
        <f>'[1]Electricity and CHPs'!I55</f>
        <v>2.8596189641736465</v>
      </c>
      <c r="N96" s="1">
        <f>'[1]Electricity and CHPs'!J55</f>
        <v>2.5122320671408902</v>
      </c>
      <c r="O96" s="1">
        <f>'[1]Electricity and CHPs'!K55</f>
        <v>2.5245969585922876</v>
      </c>
      <c r="P96" s="1">
        <f>'[1]Electricity and CHPs'!L55</f>
        <v>2.6483257324103517</v>
      </c>
      <c r="Q96" s="1">
        <f>'[1]Electricity and CHPs'!M55</f>
        <v>2.6477270114990312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2.3638376288515244E-3</v>
      </c>
      <c r="J97" s="1">
        <f>'[1]Electricity and CHPs'!F58</f>
        <v>7.1967567831610901E-3</v>
      </c>
      <c r="K97" s="1">
        <f>'[1]Electricity and CHPs'!G58</f>
        <v>6.9572984287913919E-3</v>
      </c>
      <c r="L97" s="1">
        <f>'[1]Electricity and CHPs'!H58</f>
        <v>5.3369121173421881E-3</v>
      </c>
      <c r="M97" s="1">
        <f>'[1]Electricity and CHPs'!I58</f>
        <v>1.2427849155960676E-2</v>
      </c>
      <c r="N97" s="1">
        <f>'[1]Electricity and CHPs'!J58</f>
        <v>1.235793151588423E-2</v>
      </c>
      <c r="O97" s="1">
        <f>'[1]Electricity and CHPs'!K58</f>
        <v>2.2415379747918886E-2</v>
      </c>
      <c r="P97" s="1">
        <f>'[1]Electricity and CHPs'!L58</f>
        <v>1.6940602310228547E-2</v>
      </c>
      <c r="Q97" s="1">
        <f>'[1]Electricity and CHPs'!M58</f>
        <v>3.7901477535160197E-2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2.2139249777456662</v>
      </c>
      <c r="G98" s="1">
        <f t="shared" ref="G98:K98" si="96">G82-G114</f>
        <v>0.70415826094456802</v>
      </c>
      <c r="H98" s="1">
        <f t="shared" si="96"/>
        <v>0.62545948474223789</v>
      </c>
      <c r="I98" s="1">
        <f>I82-I114</f>
        <v>4.0612333167010446</v>
      </c>
      <c r="J98" s="1">
        <f t="shared" si="96"/>
        <v>5.4887421985724307</v>
      </c>
      <c r="K98" s="1">
        <f t="shared" si="96"/>
        <v>6.3161078162540205</v>
      </c>
      <c r="L98" s="1">
        <f t="shared" ref="L98:O98" si="97">L82-L114</f>
        <v>9.3520751724721052</v>
      </c>
      <c r="M98" s="1">
        <f t="shared" si="97"/>
        <v>9.7236126455564804</v>
      </c>
      <c r="N98" s="1">
        <f t="shared" si="97"/>
        <v>14.457961732327904</v>
      </c>
      <c r="O98" s="1">
        <f t="shared" si="97"/>
        <v>15.860680261492515</v>
      </c>
      <c r="P98" s="1">
        <f t="shared" ref="P98:Q113" si="98">P82-P114</f>
        <v>15.744638138592435</v>
      </c>
      <c r="Q98" s="1">
        <f t="shared" si="98"/>
        <v>14.95698834661501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4.1175918707318217E-2</v>
      </c>
      <c r="L99" s="1">
        <f t="shared" ref="L99:O99" si="100">L83-L115</f>
        <v>1.9289580949404186</v>
      </c>
      <c r="M99" s="1">
        <f t="shared" si="100"/>
        <v>3.1275291637353169</v>
      </c>
      <c r="N99" s="1">
        <f t="shared" si="100"/>
        <v>9.8347438279984143</v>
      </c>
      <c r="O99" s="1">
        <f t="shared" si="100"/>
        <v>11.631910533279608</v>
      </c>
      <c r="P99" s="1">
        <f t="shared" si="98"/>
        <v>12.171527148685861</v>
      </c>
      <c r="Q99" s="1">
        <f t="shared" si="98"/>
        <v>11.276744050673287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1.1766056180819006E-2</v>
      </c>
      <c r="K100" s="1">
        <f t="shared" si="101"/>
        <v>5.9932816318909746E-2</v>
      </c>
      <c r="L100" s="1">
        <f t="shared" ref="L100:O100" si="102">L84-L116</f>
        <v>0.41826551739286189</v>
      </c>
      <c r="M100" s="1">
        <f t="shared" si="102"/>
        <v>0.33041979342887096</v>
      </c>
      <c r="N100" s="1">
        <f t="shared" si="102"/>
        <v>0.3168617111060813</v>
      </c>
      <c r="O100" s="1">
        <f t="shared" si="102"/>
        <v>7.2300158505501241E-2</v>
      </c>
      <c r="P100" s="1">
        <f t="shared" si="98"/>
        <v>4.8976085306598874E-2</v>
      </c>
      <c r="Q100" s="1">
        <f t="shared" si="98"/>
        <v>9.2326523218421913E-2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0</v>
      </c>
      <c r="M101" s="1">
        <f t="shared" si="104"/>
        <v>0</v>
      </c>
      <c r="N101" s="1">
        <f t="shared" si="104"/>
        <v>0</v>
      </c>
      <c r="O101" s="1">
        <f t="shared" si="104"/>
        <v>0</v>
      </c>
      <c r="P101" s="1">
        <f t="shared" si="98"/>
        <v>0</v>
      </c>
      <c r="Q101" s="1">
        <f t="shared" si="98"/>
        <v>0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0.94047771122034696</v>
      </c>
      <c r="G102" s="1">
        <f t="shared" si="105"/>
        <v>2.3484391451148351E-4</v>
      </c>
      <c r="H102" s="1">
        <f t="shared" si="105"/>
        <v>1.2216108087882942E-2</v>
      </c>
      <c r="I102" s="1">
        <f t="shared" si="105"/>
        <v>0.51948428587353057</v>
      </c>
      <c r="J102" s="1">
        <f t="shared" si="105"/>
        <v>0.36926709842936967</v>
      </c>
      <c r="K102" s="1">
        <f t="shared" si="105"/>
        <v>0.86954770642688817</v>
      </c>
      <c r="L102" s="1">
        <f t="shared" ref="L102:O102" si="106">L86-L118</f>
        <v>1.0271177862508256</v>
      </c>
      <c r="M102" s="1">
        <f t="shared" si="106"/>
        <v>1.392759920157536</v>
      </c>
      <c r="N102" s="1">
        <f t="shared" si="106"/>
        <v>0.11857252807703259</v>
      </c>
      <c r="O102" s="1">
        <f t="shared" si="106"/>
        <v>2.4466115036854474E-2</v>
      </c>
      <c r="P102" s="1">
        <f t="shared" si="98"/>
        <v>1.0432591574689088E-2</v>
      </c>
      <c r="Q102" s="1">
        <f t="shared" si="98"/>
        <v>9.0492740666560136E-3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0.45202915102008362</v>
      </c>
      <c r="L103" s="1">
        <f t="shared" ref="L103:O103" si="108">L87-L119</f>
        <v>1.2013370966481267</v>
      </c>
      <c r="M103" s="1">
        <f t="shared" si="108"/>
        <v>1.20415641976065</v>
      </c>
      <c r="N103" s="1">
        <f t="shared" si="108"/>
        <v>0.89027392202073485</v>
      </c>
      <c r="O103" s="1">
        <f t="shared" si="108"/>
        <v>0.8032102525174768</v>
      </c>
      <c r="P103" s="1">
        <f t="shared" si="98"/>
        <v>5.6022468533809731E-2</v>
      </c>
      <c r="Q103" s="1">
        <f t="shared" si="98"/>
        <v>3.3525894180515492E-2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0.65234191838895372</v>
      </c>
      <c r="G104" s="1">
        <f t="shared" si="109"/>
        <v>8.6484920071166135E-2</v>
      </c>
      <c r="H104" s="1">
        <f t="shared" si="109"/>
        <v>5.2145741904392563E-2</v>
      </c>
      <c r="I104" s="1">
        <f t="shared" si="109"/>
        <v>0.76315337282864382</v>
      </c>
      <c r="J104" s="1">
        <f t="shared" si="109"/>
        <v>0.6288434043643486</v>
      </c>
      <c r="K104" s="1">
        <f t="shared" si="109"/>
        <v>0.16016837466072442</v>
      </c>
      <c r="L104" s="1">
        <f t="shared" ref="L104:O104" si="110">L88-L120</f>
        <v>0.12124754939906872</v>
      </c>
      <c r="M104" s="1">
        <f t="shared" si="110"/>
        <v>6.3657919725386355E-2</v>
      </c>
      <c r="N104" s="1">
        <f t="shared" si="110"/>
        <v>4.1908331011324476E-2</v>
      </c>
      <c r="O104" s="1">
        <f t="shared" si="110"/>
        <v>5.0318978643616626E-2</v>
      </c>
      <c r="P104" s="1">
        <f t="shared" si="98"/>
        <v>6.6032134752109631E-2</v>
      </c>
      <c r="Q104" s="1">
        <f t="shared" si="98"/>
        <v>0.16729744157234597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0</v>
      </c>
      <c r="L105" s="1">
        <f t="shared" ref="L105:O105" si="112">L89-L121</f>
        <v>0</v>
      </c>
      <c r="M105" s="1">
        <f t="shared" si="112"/>
        <v>0</v>
      </c>
      <c r="N105" s="1">
        <f t="shared" si="112"/>
        <v>0</v>
      </c>
      <c r="O105" s="1">
        <f t="shared" si="112"/>
        <v>0</v>
      </c>
      <c r="P105" s="1">
        <f t="shared" si="98"/>
        <v>0</v>
      </c>
      <c r="Q105" s="1">
        <f t="shared" si="98"/>
        <v>0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2.2262272382178399E-3</v>
      </c>
      <c r="J106" s="1">
        <f t="shared" si="113"/>
        <v>2.9962700221859112E-3</v>
      </c>
      <c r="K106" s="1">
        <f t="shared" si="113"/>
        <v>5.5041927150879244E-3</v>
      </c>
      <c r="L106" s="1">
        <f t="shared" ref="L106:O106" si="114">L90-L122</f>
        <v>7.8175488074825848E-3</v>
      </c>
      <c r="M106" s="1">
        <f t="shared" si="114"/>
        <v>1.3640118361851356E-2</v>
      </c>
      <c r="N106" s="1">
        <f t="shared" si="114"/>
        <v>1.1683375614679454E-2</v>
      </c>
      <c r="O106" s="1">
        <f t="shared" si="114"/>
        <v>1.7951015158190427E-2</v>
      </c>
      <c r="P106" s="1">
        <f t="shared" si="98"/>
        <v>1.7547636760987365E-2</v>
      </c>
      <c r="Q106" s="1">
        <f t="shared" si="98"/>
        <v>3.8209981343601783E-2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1.5046327072104584E-2</v>
      </c>
      <c r="G107" s="1">
        <f t="shared" si="115"/>
        <v>2.78125896448265E-3</v>
      </c>
      <c r="H107" s="1">
        <f t="shared" si="115"/>
        <v>9.7960219762531393E-3</v>
      </c>
      <c r="I107" s="1">
        <f t="shared" si="115"/>
        <v>9.9765423072418861E-3</v>
      </c>
      <c r="J107" s="1">
        <f t="shared" si="115"/>
        <v>2.0171944596910501E-2</v>
      </c>
      <c r="K107" s="1">
        <f t="shared" si="115"/>
        <v>2.2507203513383655E-2</v>
      </c>
      <c r="L107" s="1">
        <f t="shared" ref="L107:O107" si="116">L91-L123</f>
        <v>2.6631203653899645E-2</v>
      </c>
      <c r="M107" s="1">
        <f t="shared" si="116"/>
        <v>3.3991124607881319E-2</v>
      </c>
      <c r="N107" s="1">
        <f t="shared" si="116"/>
        <v>2.9059838708056705E-2</v>
      </c>
      <c r="O107" s="1">
        <f t="shared" si="116"/>
        <v>2.8027690487550064E-2</v>
      </c>
      <c r="P107" s="1">
        <f t="shared" si="98"/>
        <v>0.11586095070714578</v>
      </c>
      <c r="Q107" s="1">
        <f t="shared" si="98"/>
        <v>0.12961633377002629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3.8612049143636556E-4</v>
      </c>
      <c r="J108" s="1">
        <f t="shared" si="117"/>
        <v>1.4203538680571525E-3</v>
      </c>
      <c r="K108" s="1">
        <f t="shared" si="117"/>
        <v>1.4545017711520883E-3</v>
      </c>
      <c r="L108" s="1">
        <f t="shared" ref="L108:O108" si="118">L92-L124</f>
        <v>1.551206546614353E-3</v>
      </c>
      <c r="M108" s="1">
        <f t="shared" si="118"/>
        <v>3.6991366923610981E-3</v>
      </c>
      <c r="N108" s="1">
        <f t="shared" si="118"/>
        <v>2.9945852818711537E-3</v>
      </c>
      <c r="O108" s="1">
        <f t="shared" si="118"/>
        <v>4.6902259481945985E-3</v>
      </c>
      <c r="P108" s="1">
        <f t="shared" si="98"/>
        <v>4.4990045699134602E-3</v>
      </c>
      <c r="Q108" s="1">
        <f t="shared" si="98"/>
        <v>8.3594731596777407E-3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2.7293003870854541E-2</v>
      </c>
      <c r="G109" s="1">
        <f t="shared" si="119"/>
        <v>1.6384022862883894E-2</v>
      </c>
      <c r="H109" s="1">
        <f t="shared" si="119"/>
        <v>7.4290883173175726E-2</v>
      </c>
      <c r="I109" s="1">
        <f t="shared" si="119"/>
        <v>0.59950050043678593</v>
      </c>
      <c r="J109" s="1">
        <f t="shared" si="119"/>
        <v>0.62429286206406076</v>
      </c>
      <c r="K109" s="1">
        <f t="shared" si="119"/>
        <v>0.72154404643474279</v>
      </c>
      <c r="L109" s="1">
        <f t="shared" ref="L109:O109" si="120">L93-L125</f>
        <v>0.66693221304280703</v>
      </c>
      <c r="M109" s="1">
        <f t="shared" si="120"/>
        <v>0.70868913092295893</v>
      </c>
      <c r="N109" s="1">
        <f t="shared" si="120"/>
        <v>0.70726196636008842</v>
      </c>
      <c r="O109" s="1">
        <f t="shared" si="120"/>
        <v>0.6848284358268294</v>
      </c>
      <c r="P109" s="1">
        <f t="shared" si="98"/>
        <v>0.59752589684642976</v>
      </c>
      <c r="Q109" s="1">
        <f t="shared" si="98"/>
        <v>0.50947843969323114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1.6896838570816177E-3</v>
      </c>
      <c r="J110" s="1">
        <f t="shared" si="121"/>
        <v>6.8252065365284643E-3</v>
      </c>
      <c r="K110" s="1">
        <f t="shared" si="121"/>
        <v>7.0544352139509199E-3</v>
      </c>
      <c r="L110" s="1">
        <f t="shared" ref="L110:O110" si="122">L94-L126</f>
        <v>8.1708395699385851E-3</v>
      </c>
      <c r="M110" s="1">
        <f t="shared" si="122"/>
        <v>2.1821172832081213E-2</v>
      </c>
      <c r="N110" s="1">
        <f t="shared" si="122"/>
        <v>1.8757722314059786E-2</v>
      </c>
      <c r="O110" s="1">
        <f t="shared" si="122"/>
        <v>3.3635823620662461E-2</v>
      </c>
      <c r="P110" s="1">
        <f t="shared" si="98"/>
        <v>3.2219853203799498E-2</v>
      </c>
      <c r="Q110" s="1">
        <f t="shared" si="98"/>
        <v>5.6995059847477693E-2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0.57876601719340681</v>
      </c>
      <c r="G112" s="1">
        <f t="shared" si="125"/>
        <v>0.59827321513152365</v>
      </c>
      <c r="H112" s="1">
        <f t="shared" si="125"/>
        <v>0.47701072960053353</v>
      </c>
      <c r="I112" s="1">
        <f t="shared" si="125"/>
        <v>2.1625582715771472</v>
      </c>
      <c r="J112" s="1">
        <f t="shared" si="125"/>
        <v>3.8162041708592254</v>
      </c>
      <c r="K112" s="1">
        <f t="shared" si="125"/>
        <v>3.9683927316497121</v>
      </c>
      <c r="L112" s="1">
        <f t="shared" ref="L112:O112" si="126">L96-L128</f>
        <v>3.9388075115947703</v>
      </c>
      <c r="M112" s="1">
        <f t="shared" si="126"/>
        <v>2.8110320539552829</v>
      </c>
      <c r="N112" s="1">
        <f t="shared" si="126"/>
        <v>2.4736756553300689</v>
      </c>
      <c r="O112" s="1">
        <f t="shared" si="126"/>
        <v>2.4872571849290495</v>
      </c>
      <c r="P112" s="1">
        <f t="shared" si="98"/>
        <v>2.6073160925880794</v>
      </c>
      <c r="Q112" s="1">
        <f t="shared" si="98"/>
        <v>2.598193456648783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2.2583120909599325E-3</v>
      </c>
      <c r="J113" s="1">
        <f t="shared" si="127"/>
        <v>6.9548316509258686E-3</v>
      </c>
      <c r="K113" s="1">
        <f t="shared" si="127"/>
        <v>6.7967378220665274E-3</v>
      </c>
      <c r="L113" s="1">
        <f t="shared" ref="L113:O113" si="128">L97-L129</f>
        <v>5.2386046252922381E-3</v>
      </c>
      <c r="M113" s="1">
        <f t="shared" si="128"/>
        <v>1.2216691376300855E-2</v>
      </c>
      <c r="N113" s="1">
        <f t="shared" si="128"/>
        <v>1.2168268505492588E-2</v>
      </c>
      <c r="O113" s="1">
        <f t="shared" si="128"/>
        <v>2.2083847538979868E-2</v>
      </c>
      <c r="P113" s="1">
        <f t="shared" si="98"/>
        <v>1.6678275063012424E-2</v>
      </c>
      <c r="Q113" s="1">
        <f t="shared" si="98"/>
        <v>3.719241844098628E-2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1.0191675224734971</v>
      </c>
      <c r="G114" s="1">
        <f t="shared" ref="G114:Q114" si="129">SUM(G115:G129)</f>
        <v>1.1385379967974381</v>
      </c>
      <c r="H114" s="1">
        <f t="shared" si="129"/>
        <v>1.1713921448547091</v>
      </c>
      <c r="I114" s="1">
        <f t="shared" si="129"/>
        <v>1.2958040438509568</v>
      </c>
      <c r="J114" s="1">
        <f t="shared" si="129"/>
        <v>1.2969596013997728</v>
      </c>
      <c r="K114" s="1">
        <f t="shared" si="129"/>
        <v>1.255240544270688</v>
      </c>
      <c r="L114" s="1">
        <f t="shared" si="129"/>
        <v>1.2815374688527439</v>
      </c>
      <c r="M114" s="1">
        <f t="shared" si="129"/>
        <v>1.2741097584425014</v>
      </c>
      <c r="N114" s="1">
        <f t="shared" si="129"/>
        <v>1.3314002894056822</v>
      </c>
      <c r="O114" s="1">
        <f t="shared" si="129"/>
        <v>1.3441658974292818</v>
      </c>
      <c r="P114" s="1">
        <f t="shared" si="129"/>
        <v>1.3537528158999097</v>
      </c>
      <c r="Q114" s="1">
        <f t="shared" si="129"/>
        <v>1.3920284215832579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9.7270641639824265E-4</v>
      </c>
      <c r="L115" s="1">
        <f>'[1]Electricity and CHPs_IN'!V$23/SUM('[1]Electricity and CHPs_IN'!V$22:V$23)*L83</f>
        <v>3.6198767829794622E-2</v>
      </c>
      <c r="M115" s="1">
        <f>'[1]Electricity and CHPs_IN'!W$23/SUM('[1]Electricity and CHPs_IN'!W$22:W$23)*M83</f>
        <v>5.4057362480057373E-2</v>
      </c>
      <c r="N115" s="1">
        <f>'[1]Electricity and CHPs_IN'!X$23/SUM('[1]Electricity and CHPs_IN'!X$22:X$23)*N83</f>
        <v>0.15329108821085211</v>
      </c>
      <c r="O115" s="1">
        <f>'[1]Electricity and CHPs_IN'!Y$23/SUM('[1]Electricity and CHPs_IN'!Y$22:Y$23)*O83</f>
        <v>0.1746232392916329</v>
      </c>
      <c r="P115" s="1">
        <f>'[1]Electricity and CHPs_IN'!Z$23/SUM('[1]Electricity and CHPs_IN'!Z$22:Z$23)*P83</f>
        <v>0.19144205256645636</v>
      </c>
      <c r="Q115" s="1">
        <f>'[1]Electricity and CHPs_IN'!AA$23/SUM('[1]Electricity and CHPs_IN'!AA$22:AA$23)*Q83</f>
        <v>0.21498677034107477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4.0928448599510548E-4</v>
      </c>
      <c r="K116" s="1">
        <f>'[1]Electricity and CHPs_IN'!U$23/SUM('[1]Electricity and CHPs_IN'!U$22:U$23)*K84</f>
        <v>1.4158041111505218E-3</v>
      </c>
      <c r="L116" s="1">
        <f>'[1]Electricity and CHPs_IN'!V$23/SUM('[1]Electricity and CHPs_IN'!V$22:V$23)*L84</f>
        <v>7.8491577370325381E-3</v>
      </c>
      <c r="M116" s="1">
        <f>'[1]Electricity and CHPs_IN'!W$23/SUM('[1]Electricity and CHPs_IN'!W$22:W$23)*M84</f>
        <v>5.7110970382247047E-3</v>
      </c>
      <c r="N116" s="1">
        <f>'[1]Electricity and CHPs_IN'!X$23/SUM('[1]Electricity and CHPs_IN'!X$22:X$23)*N84</f>
        <v>4.9388247784883411E-3</v>
      </c>
      <c r="O116" s="1">
        <f>'[1]Electricity and CHPs_IN'!Y$23/SUM('[1]Electricity and CHPs_IN'!Y$22:Y$23)*O84</f>
        <v>1.0854010476961124E-3</v>
      </c>
      <c r="P116" s="1">
        <f>'[1]Electricity and CHPs_IN'!Z$23/SUM('[1]Electricity and CHPs_IN'!Z$22:Z$23)*P84</f>
        <v>7.7032916110099392E-4</v>
      </c>
      <c r="Q116" s="1">
        <f>'[1]Electricity and CHPs_IN'!AA$23/SUM('[1]Electricity and CHPs_IN'!AA$22:AA$23)*Q84</f>
        <v>1.7601695094217982E-3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0</v>
      </c>
      <c r="M117" s="1">
        <f>'[1]Electricity and CHPs_IN'!W$23/SUM('[1]Electricity and CHPs_IN'!W$22:W$23)*M85</f>
        <v>0</v>
      </c>
      <c r="N117" s="1">
        <f>'[1]Electricity and CHPs_IN'!X$23/SUM('[1]Electricity and CHPs_IN'!X$22:X$23)*N85</f>
        <v>0</v>
      </c>
      <c r="O117" s="1">
        <f>'[1]Electricity and CHPs_IN'!Y$23/SUM('[1]Electricity and CHPs_IN'!Y$22:Y$23)*O85</f>
        <v>0</v>
      </c>
      <c r="P117" s="1">
        <f>'[1]Electricity and CHPs_IN'!Z$23/SUM('[1]Electricity and CHPs_IN'!Z$22:Z$23)*P85</f>
        <v>0</v>
      </c>
      <c r="Q117" s="1">
        <f>'[1]Electricity and CHPs_IN'!AA$23/SUM('[1]Electricity and CHPs_IN'!AA$22:AA$23)*Q85</f>
        <v>0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2.5403319950567774E-2</v>
      </c>
      <c r="G118" s="1">
        <f>'[1]Electricity and CHPs_IN'!Q$23/SUM('[1]Electricity and CHPs_IN'!Q$22:Q$23)*G86</f>
        <v>1.084000184175751E-5</v>
      </c>
      <c r="H118" s="1">
        <f>'[1]Electricity and CHPs_IN'!R$23/SUM('[1]Electricity and CHPs_IN'!R$22:R$23)*H86</f>
        <v>1.2765692140159625E-3</v>
      </c>
      <c r="I118" s="1">
        <f>'[1]Electricity and CHPs_IN'!S$23/SUM('[1]Electricity and CHPs_IN'!S$22:S$23)*I86</f>
        <v>2.4274261698582249E-2</v>
      </c>
      <c r="J118" s="1">
        <f>'[1]Electricity and CHPs_IN'!T$23/SUM('[1]Electricity and CHPs_IN'!T$22:T$23)*J86</f>
        <v>1.2845025746345573E-2</v>
      </c>
      <c r="K118" s="1">
        <f>'[1]Electricity and CHPs_IN'!U$23/SUM('[1]Electricity and CHPs_IN'!U$22:U$23)*K86</f>
        <v>2.0541487839480371E-2</v>
      </c>
      <c r="L118" s="1">
        <f>'[1]Electricity and CHPs_IN'!V$23/SUM('[1]Electricity and CHPs_IN'!V$22:V$23)*L86</f>
        <v>1.9274860545632891E-2</v>
      </c>
      <c r="M118" s="1">
        <f>'[1]Electricity and CHPs_IN'!W$23/SUM('[1]Electricity and CHPs_IN'!W$22:W$23)*M86</f>
        <v>2.4072973874920325E-2</v>
      </c>
      <c r="N118" s="1">
        <f>'[1]Electricity and CHPs_IN'!X$23/SUM('[1]Electricity and CHPs_IN'!X$22:X$23)*N86</f>
        <v>1.8481530560150213E-3</v>
      </c>
      <c r="O118" s="1">
        <f>'[1]Electricity and CHPs_IN'!Y$23/SUM('[1]Electricity and CHPs_IN'!Y$22:Y$23)*O86</f>
        <v>3.6729583230491635E-4</v>
      </c>
      <c r="P118" s="1">
        <f>'[1]Electricity and CHPs_IN'!Z$23/SUM('[1]Electricity and CHPs_IN'!Z$22:Z$23)*P86</f>
        <v>1.6409089182055814E-4</v>
      </c>
      <c r="Q118" s="1">
        <f>'[1]Electricity and CHPs_IN'!AA$23/SUM('[1]Electricity and CHPs_IN'!AA$22:AA$23)*Q86</f>
        <v>1.7252091532621636E-4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1.0678369041906499E-2</v>
      </c>
      <c r="L119" s="1">
        <f>'[1]Electricity and CHPs_IN'!V$23/SUM('[1]Electricity and CHPs_IN'!V$22:V$23)*L87</f>
        <v>2.2544254725361618E-2</v>
      </c>
      <c r="M119" s="1">
        <f>'[1]Electricity and CHPs_IN'!W$23/SUM('[1]Electricity and CHPs_IN'!W$22:W$23)*M87</f>
        <v>2.0813081719738825E-2</v>
      </c>
      <c r="N119" s="1">
        <f>'[1]Electricity and CHPs_IN'!X$23/SUM('[1]Electricity and CHPs_IN'!X$22:X$23)*N87</f>
        <v>1.3876422273835331E-2</v>
      </c>
      <c r="O119" s="1">
        <f>'[1]Electricity and CHPs_IN'!Y$23/SUM('[1]Electricity and CHPs_IN'!Y$22:Y$23)*O87</f>
        <v>1.2058137459496627E-2</v>
      </c>
      <c r="P119" s="1">
        <f>'[1]Electricity and CHPs_IN'!Z$23/SUM('[1]Electricity and CHPs_IN'!Z$22:Z$23)*P87</f>
        <v>8.8115946626387111E-4</v>
      </c>
      <c r="Q119" s="1">
        <f>'[1]Electricity and CHPs_IN'!AA$23/SUM('[1]Electricity and CHPs_IN'!AA$22:AA$23)*Q87</f>
        <v>6.3915822512929359E-4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1.7620460615168313E-2</v>
      </c>
      <c r="G120" s="1">
        <f>'[1]Electricity and CHPs_IN'!Q$23/SUM('[1]Electricity and CHPs_IN'!Q$22:Q$23)*G88</f>
        <v>3.9919990892923474E-3</v>
      </c>
      <c r="H120" s="1">
        <f>'[1]Electricity and CHPs_IN'!R$23/SUM('[1]Electricity and CHPs_IN'!R$22:R$23)*H88</f>
        <v>5.4491699220636037E-3</v>
      </c>
      <c r="I120" s="1">
        <f>'[1]Electricity and CHPs_IN'!S$23/SUM('[1]Electricity and CHPs_IN'!S$22:S$23)*I88</f>
        <v>3.5660336976406921E-2</v>
      </c>
      <c r="J120" s="1">
        <f>'[1]Electricity and CHPs_IN'!T$23/SUM('[1]Electricity and CHPs_IN'!T$22:T$23)*J88</f>
        <v>2.1874436563225675E-2</v>
      </c>
      <c r="K120" s="1">
        <f>'[1]Electricity and CHPs_IN'!U$23/SUM('[1]Electricity and CHPs_IN'!U$22:U$23)*K88</f>
        <v>3.7836874228351944E-3</v>
      </c>
      <c r="L120" s="1">
        <f>'[1]Electricity and CHPs_IN'!V$23/SUM('[1]Electricity and CHPs_IN'!V$22:V$23)*L88</f>
        <v>2.2753277544704828E-3</v>
      </c>
      <c r="M120" s="1">
        <f>'[1]Electricity and CHPs_IN'!W$23/SUM('[1]Electricity and CHPs_IN'!W$22:W$23)*M88</f>
        <v>1.1002868594234575E-3</v>
      </c>
      <c r="N120" s="1">
        <f>'[1]Electricity and CHPs_IN'!X$23/SUM('[1]Electricity and CHPs_IN'!X$22:X$23)*N88</f>
        <v>6.5321209969268609E-4</v>
      </c>
      <c r="O120" s="1">
        <f>'[1]Electricity and CHPs_IN'!Y$23/SUM('[1]Electricity and CHPs_IN'!Y$22:Y$23)*O88</f>
        <v>7.554101300431326E-4</v>
      </c>
      <c r="P120" s="1">
        <f>'[1]Electricity and CHPs_IN'!Z$23/SUM('[1]Electricity and CHPs_IN'!Z$22:Z$23)*P88</f>
        <v>1.0385983005964509E-3</v>
      </c>
      <c r="Q120" s="1">
        <f>'[1]Electricity and CHPs_IN'!AA$23/SUM('[1]Electricity and CHPs_IN'!AA$22:AA$23)*Q88</f>
        <v>3.1894611146925777E-3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0</v>
      </c>
      <c r="L121" s="1">
        <f>'[1]Electricity and CHPs_IN'!V$23/SUM('[1]Electricity and CHPs_IN'!V$22:V$23)*L89</f>
        <v>0</v>
      </c>
      <c r="M121" s="1">
        <f>'[1]Electricity and CHPs_IN'!W$23/SUM('[1]Electricity and CHPs_IN'!W$22:W$23)*M89</f>
        <v>0</v>
      </c>
      <c r="N121" s="1">
        <f>'[1]Electricity and CHPs_IN'!X$23/SUM('[1]Electricity and CHPs_IN'!X$22:X$23)*N89</f>
        <v>0</v>
      </c>
      <c r="O121" s="1">
        <f>'[1]Electricity and CHPs_IN'!Y$23/SUM('[1]Electricity and CHPs_IN'!Y$22:Y$23)*O89</f>
        <v>0</v>
      </c>
      <c r="P121" s="1">
        <f>'[1]Electricity and CHPs_IN'!Z$23/SUM('[1]Electricity and CHPs_IN'!Z$22:Z$23)*P89</f>
        <v>0</v>
      </c>
      <c r="Q121" s="1">
        <f>'[1]Electricity and CHPs_IN'!AA$23/SUM('[1]Electricity and CHPs_IN'!AA$22:AA$23)*Q89</f>
        <v>0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1.040262892459619E-4</v>
      </c>
      <c r="J122" s="1">
        <f>'[1]Electricity and CHPs_IN'!T$23/SUM('[1]Electricity and CHPs_IN'!T$22:T$23)*J90</f>
        <v>1.0422581849745533E-4</v>
      </c>
      <c r="K122" s="1">
        <f>'[1]Electricity and CHPs_IN'!U$23/SUM('[1]Electricity and CHPs_IN'!U$22:U$23)*K90</f>
        <v>1.3002657230588825E-4</v>
      </c>
      <c r="L122" s="1">
        <f>'[1]Electricity and CHPs_IN'!V$23/SUM('[1]Electricity and CHPs_IN'!V$22:V$23)*L90</f>
        <v>1.4670387864952074E-4</v>
      </c>
      <c r="M122" s="1">
        <f>'[1]Electricity and CHPs_IN'!W$23/SUM('[1]Electricity and CHPs_IN'!W$22:W$23)*M90</f>
        <v>2.3576081435379607E-4</v>
      </c>
      <c r="N122" s="1">
        <f>'[1]Electricity and CHPs_IN'!X$23/SUM('[1]Electricity and CHPs_IN'!X$22:X$23)*N90</f>
        <v>1.821051359621276E-4</v>
      </c>
      <c r="O122" s="1">
        <f>'[1]Electricity and CHPs_IN'!Y$23/SUM('[1]Electricity and CHPs_IN'!Y$22:Y$23)*O90</f>
        <v>2.6948835331289301E-4</v>
      </c>
      <c r="P122" s="1">
        <f>'[1]Electricity and CHPs_IN'!Z$23/SUM('[1]Electricity and CHPs_IN'!Z$22:Z$23)*P90</f>
        <v>2.7600115894879543E-4</v>
      </c>
      <c r="Q122" s="1">
        <f>'[1]Electricity and CHPs_IN'!AA$23/SUM('[1]Electricity and CHPs_IN'!AA$22:AA$23)*Q90</f>
        <v>7.2845853793792605E-4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4.0641756432227609E-4</v>
      </c>
      <c r="G123" s="1">
        <f>'[1]Electricity and CHPs_IN'!Q$23/SUM('[1]Electricity and CHPs_IN'!Q$22:Q$23)*G91</f>
        <v>1.2837825651182579E-4</v>
      </c>
      <c r="H123" s="1">
        <f>'[1]Electricity and CHPs_IN'!R$23/SUM('[1]Electricity and CHPs_IN'!R$22:R$23)*H91</f>
        <v>1.0236730049165551E-3</v>
      </c>
      <c r="I123" s="1">
        <f>'[1]Electricity and CHPs_IN'!S$23/SUM('[1]Electricity and CHPs_IN'!S$22:S$23)*I91</f>
        <v>4.6618002776685453E-4</v>
      </c>
      <c r="J123" s="1">
        <f>'[1]Electricity and CHPs_IN'!T$23/SUM('[1]Electricity and CHPs_IN'!T$22:T$23)*J91</f>
        <v>7.0168490180484385E-4</v>
      </c>
      <c r="K123" s="1">
        <f>'[1]Electricity and CHPs_IN'!U$23/SUM('[1]Electricity and CHPs_IN'!U$22:U$23)*K91</f>
        <v>5.3169187136456811E-4</v>
      </c>
      <c r="L123" s="1">
        <f>'[1]Electricity and CHPs_IN'!V$23/SUM('[1]Electricity and CHPs_IN'!V$22:V$23)*L91</f>
        <v>4.997603424481172E-4</v>
      </c>
      <c r="M123" s="1">
        <f>'[1]Electricity and CHPs_IN'!W$23/SUM('[1]Electricity and CHPs_IN'!W$22:W$23)*M91</f>
        <v>5.8751507910432513E-4</v>
      </c>
      <c r="N123" s="1">
        <f>'[1]Electricity and CHPs_IN'!X$23/SUM('[1]Electricity and CHPs_IN'!X$22:X$23)*N91</f>
        <v>4.5294665287651589E-4</v>
      </c>
      <c r="O123" s="1">
        <f>'[1]Electricity and CHPs_IN'!Y$23/SUM('[1]Electricity and CHPs_IN'!Y$22:Y$23)*O91</f>
        <v>4.2076373342078466E-4</v>
      </c>
      <c r="P123" s="1">
        <f>'[1]Electricity and CHPs_IN'!Z$23/SUM('[1]Electricity and CHPs_IN'!Z$22:Z$23)*P91</f>
        <v>1.8223397889780674E-3</v>
      </c>
      <c r="Q123" s="1">
        <f>'[1]Electricity and CHPs_IN'!AA$23/SUM('[1]Electricity and CHPs_IN'!AA$22:AA$23)*Q91</f>
        <v>2.4710853465726205E-3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1.804248965981879E-5</v>
      </c>
      <c r="J124" s="1">
        <f>'[1]Electricity and CHPs_IN'!T$23/SUM('[1]Electricity and CHPs_IN'!T$22:T$23)*J92</f>
        <v>4.9407277501072302E-5</v>
      </c>
      <c r="K124" s="1">
        <f>'[1]Electricity and CHPs_IN'!U$23/SUM('[1]Electricity and CHPs_IN'!U$22:U$23)*K92</f>
        <v>3.4359966938898952E-5</v>
      </c>
      <c r="L124" s="1">
        <f>'[1]Electricity and CHPs_IN'!V$23/SUM('[1]Electricity and CHPs_IN'!V$22:V$23)*L92</f>
        <v>2.9109893980711312E-5</v>
      </c>
      <c r="M124" s="1">
        <f>'[1]Electricity and CHPs_IN'!W$23/SUM('[1]Electricity and CHPs_IN'!W$22:W$23)*M92</f>
        <v>6.3937236896431855E-5</v>
      </c>
      <c r="N124" s="1">
        <f>'[1]Electricity and CHPs_IN'!X$23/SUM('[1]Electricity and CHPs_IN'!X$22:X$23)*N92</f>
        <v>4.6675667879765791E-5</v>
      </c>
      <c r="O124" s="1">
        <f>'[1]Electricity and CHPs_IN'!Y$23/SUM('[1]Electricity and CHPs_IN'!Y$22:Y$23)*O92</f>
        <v>7.0411687378452389E-5</v>
      </c>
      <c r="P124" s="1">
        <f>'[1]Electricity and CHPs_IN'!Z$23/SUM('[1]Electricity and CHPs_IN'!Z$22:Z$23)*P92</f>
        <v>7.0763402065211921E-5</v>
      </c>
      <c r="Q124" s="1">
        <f>'[1]Electricity and CHPs_IN'!AA$23/SUM('[1]Electricity and CHPs_IN'!AA$22:AA$23)*Q92</f>
        <v>1.5937012743006394E-4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7.372135474042721E-4</v>
      </c>
      <c r="G125" s="1">
        <f>'[1]Electricity and CHPs_IN'!Q$23/SUM('[1]Electricity and CHPs_IN'!Q$22:Q$23)*G93</f>
        <v>7.5625905988879294E-4</v>
      </c>
      <c r="H125" s="1">
        <f>'[1]Electricity and CHPs_IN'!R$23/SUM('[1]Electricity and CHPs_IN'!R$22:R$23)*H93</f>
        <v>7.7633116585634288E-3</v>
      </c>
      <c r="I125" s="1">
        <f>'[1]Electricity and CHPs_IN'!S$23/SUM('[1]Electricity and CHPs_IN'!S$22:S$23)*I93</f>
        <v>2.8013228564870162E-2</v>
      </c>
      <c r="J125" s="1">
        <f>'[1]Electricity and CHPs_IN'!T$23/SUM('[1]Electricity and CHPs_IN'!T$22:T$23)*J93</f>
        <v>2.1716145090046372E-2</v>
      </c>
      <c r="K125" s="1">
        <f>'[1]Electricity and CHPs_IN'!U$23/SUM('[1]Electricity and CHPs_IN'!U$22:U$23)*K93</f>
        <v>1.7045169742776999E-2</v>
      </c>
      <c r="L125" s="1">
        <f>'[1]Electricity and CHPs_IN'!V$23/SUM('[1]Electricity and CHPs_IN'!V$22:V$23)*L93</f>
        <v>1.2515629241232113E-2</v>
      </c>
      <c r="M125" s="1">
        <f>'[1]Electricity and CHPs_IN'!W$23/SUM('[1]Electricity and CHPs_IN'!W$22:W$23)*M93</f>
        <v>1.2249243166201022E-2</v>
      </c>
      <c r="N125" s="1">
        <f>'[1]Electricity and CHPs_IN'!X$23/SUM('[1]Electricity and CHPs_IN'!X$22:X$23)*N93</f>
        <v>1.1023871935010051E-2</v>
      </c>
      <c r="O125" s="1">
        <f>'[1]Electricity and CHPs_IN'!Y$23/SUM('[1]Electricity and CHPs_IN'!Y$22:Y$23)*O93</f>
        <v>1.0280938757305387E-2</v>
      </c>
      <c r="P125" s="1">
        <f>'[1]Electricity and CHPs_IN'!Z$23/SUM('[1]Electricity and CHPs_IN'!Z$22:Z$23)*P93</f>
        <v>9.3982934726677941E-3</v>
      </c>
      <c r="Q125" s="1">
        <f>'[1]Electricity and CHPs_IN'!AA$23/SUM('[1]Electricity and CHPs_IN'!AA$22:AA$23)*Q93</f>
        <v>9.7130096964041825E-3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7.8954896712033393E-5</v>
      </c>
      <c r="J126" s="1">
        <f>'[1]Electricity and CHPs_IN'!T$23/SUM('[1]Electricity and CHPs_IN'!T$22:T$23)*J94</f>
        <v>2.3741609815422805E-4</v>
      </c>
      <c r="K126" s="1">
        <f>'[1]Electricity and CHPs_IN'!U$23/SUM('[1]Electricity and CHPs_IN'!U$22:U$23)*K94</f>
        <v>1.6664824033315866E-4</v>
      </c>
      <c r="L126" s="1">
        <f>'[1]Electricity and CHPs_IN'!V$23/SUM('[1]Electricity and CHPs_IN'!V$22:V$23)*L94</f>
        <v>1.5333372214902452E-4</v>
      </c>
      <c r="M126" s="1">
        <f>'[1]Electricity and CHPs_IN'!W$23/SUM('[1]Electricity and CHPs_IN'!W$22:W$23)*M94</f>
        <v>3.7716516386212135E-4</v>
      </c>
      <c r="N126" s="1">
        <f>'[1]Electricity and CHPs_IN'!X$23/SUM('[1]Electricity and CHPs_IN'!X$22:X$23)*N94</f>
        <v>2.923707740808957E-4</v>
      </c>
      <c r="O126" s="1">
        <f>'[1]Electricity and CHPs_IN'!Y$23/SUM('[1]Electricity and CHPs_IN'!Y$22:Y$23)*O94</f>
        <v>5.0495543789452128E-4</v>
      </c>
      <c r="P126" s="1">
        <f>'[1]Electricity and CHPs_IN'!Z$23/SUM('[1]Electricity and CHPs_IN'!Z$22:Z$23)*P94</f>
        <v>5.0677575257195766E-4</v>
      </c>
      <c r="Q126" s="1">
        <f>'[1]Electricity and CHPs_IN'!AA$23/SUM('[1]Electricity and CHPs_IN'!AA$22:AA$23)*Q94</f>
        <v>1.0865888049728248E-3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0.95936701483227982</v>
      </c>
      <c r="G127" s="1">
        <f t="shared" ref="G127:Q127" si="132">G95</f>
        <v>1.1060352306031085</v>
      </c>
      <c r="H127" s="1">
        <f t="shared" si="132"/>
        <v>1.106032349648886</v>
      </c>
      <c r="I127" s="1">
        <f t="shared" si="132"/>
        <v>1.106032297083235</v>
      </c>
      <c r="J127" s="1">
        <f t="shared" si="132"/>
        <v>1.1060326676014682</v>
      </c>
      <c r="K127" s="1">
        <f t="shared" si="132"/>
        <v>1.1060339499211258</v>
      </c>
      <c r="L127" s="1">
        <f t="shared" si="132"/>
        <v>1.1060367159939519</v>
      </c>
      <c r="M127" s="1">
        <f t="shared" si="132"/>
        <v>1.106043267011696</v>
      </c>
      <c r="N127" s="1">
        <f t="shared" si="132"/>
        <v>1.1060485439997765</v>
      </c>
      <c r="O127" s="1">
        <f t="shared" si="132"/>
        <v>1.1060585498266187</v>
      </c>
      <c r="P127" s="1">
        <f t="shared" si="132"/>
        <v>1.1061104448689514</v>
      </c>
      <c r="Q127" s="1">
        <f t="shared" si="132"/>
        <v>1.1068792150198736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1.5633095963754548E-2</v>
      </c>
      <c r="G128" s="1">
        <f>'[1]Electricity and CHPs_IN'!Q$23/SUM('[1]Electricity and CHPs_IN'!Q$22:Q$23)*G96</f>
        <v>2.7615289786794898E-2</v>
      </c>
      <c r="H128" s="1">
        <f>'[1]Electricity and CHPs_IN'!R$23/SUM('[1]Electricity and CHPs_IN'!R$22:R$23)*H96</f>
        <v>4.9847071406263488E-2</v>
      </c>
      <c r="I128" s="1">
        <f>'[1]Electricity and CHPs_IN'!S$23/SUM('[1]Electricity and CHPs_IN'!S$22:S$23)*I96</f>
        <v>0.10105119028658599</v>
      </c>
      <c r="J128" s="1">
        <f>'[1]Electricity and CHPs_IN'!T$23/SUM('[1]Electricity and CHPs_IN'!T$22:T$23)*J96</f>
        <v>0.13274738268449904</v>
      </c>
      <c r="K128" s="1">
        <f>'[1]Electricity and CHPs_IN'!U$23/SUM('[1]Electricity and CHPs_IN'!U$22:U$23)*K96</f>
        <v>9.3746082517346965E-2</v>
      </c>
      <c r="L128" s="1">
        <f>'[1]Electricity and CHPs_IN'!V$23/SUM('[1]Electricity and CHPs_IN'!V$22:V$23)*L96</f>
        <v>7.3915539695990212E-2</v>
      </c>
      <c r="M128" s="1">
        <f>'[1]Electricity and CHPs_IN'!W$23/SUM('[1]Electricity and CHPs_IN'!W$22:W$23)*M96</f>
        <v>4.858691021836338E-2</v>
      </c>
      <c r="N128" s="1">
        <f>'[1]Electricity and CHPs_IN'!X$23/SUM('[1]Electricity and CHPs_IN'!X$22:X$23)*N96</f>
        <v>3.8556411810821208E-2</v>
      </c>
      <c r="O128" s="1">
        <f>'[1]Electricity and CHPs_IN'!Y$23/SUM('[1]Electricity and CHPs_IN'!Y$22:Y$23)*O96</f>
        <v>3.7339773663238346E-2</v>
      </c>
      <c r="P128" s="1">
        <f>'[1]Electricity and CHPs_IN'!Z$23/SUM('[1]Electricity and CHPs_IN'!Z$22:Z$23)*P96</f>
        <v>4.1009639822272188E-2</v>
      </c>
      <c r="Q128" s="1">
        <f>'[1]Electricity and CHPs_IN'!AA$23/SUM('[1]Electricity and CHPs_IN'!AA$22:AA$23)*Q96</f>
        <v>4.9533554850248185E-2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1.0552553789159203E-4</v>
      </c>
      <c r="J129" s="1">
        <f>'[1]Electricity and CHPs_IN'!T$23/SUM('[1]Electricity and CHPs_IN'!T$22:T$23)*J97</f>
        <v>2.4192513223522167E-4</v>
      </c>
      <c r="K129" s="1">
        <f>'[1]Electricity and CHPs_IN'!U$23/SUM('[1]Electricity and CHPs_IN'!U$22:U$23)*K97</f>
        <v>1.605606067248649E-4</v>
      </c>
      <c r="L129" s="1">
        <f>'[1]Electricity and CHPs_IN'!V$23/SUM('[1]Electricity and CHPs_IN'!V$22:V$23)*L97</f>
        <v>9.8307492049950039E-5</v>
      </c>
      <c r="M129" s="1">
        <f>'[1]Electricity and CHPs_IN'!W$23/SUM('[1]Electricity and CHPs_IN'!W$22:W$23)*M97</f>
        <v>2.1115777965982101E-4</v>
      </c>
      <c r="N129" s="1">
        <f>'[1]Electricity and CHPs_IN'!X$23/SUM('[1]Electricity and CHPs_IN'!X$22:X$23)*N97</f>
        <v>1.8966301039164177E-4</v>
      </c>
      <c r="O129" s="1">
        <f>'[1]Electricity and CHPs_IN'!Y$23/SUM('[1]Electricity and CHPs_IN'!Y$22:Y$23)*O97</f>
        <v>3.3153220893901805E-4</v>
      </c>
      <c r="P129" s="1">
        <f>'[1]Electricity and CHPs_IN'!Z$23/SUM('[1]Electricity and CHPs_IN'!Z$22:Z$23)*P97</f>
        <v>2.6232724721612092E-4</v>
      </c>
      <c r="Q129" s="1">
        <f>'[1]Electricity and CHPs_IN'!AA$23/SUM('[1]Electricity and CHPs_IN'!AA$22:AA$23)*Q97</f>
        <v>7.0905909417391384E-4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8.2757372923805086</v>
      </c>
      <c r="G130" s="1">
        <f t="shared" ref="G130:Q130" si="133">SUM(G131:G136)</f>
        <v>8.9478227817861438</v>
      </c>
      <c r="H130" s="1">
        <f t="shared" si="133"/>
        <v>9.8466096317544345</v>
      </c>
      <c r="I130" s="1">
        <f t="shared" si="133"/>
        <v>9.1362446375800932</v>
      </c>
      <c r="J130" s="1">
        <f t="shared" si="133"/>
        <v>9.2156431497327951</v>
      </c>
      <c r="K130" s="1">
        <f t="shared" si="133"/>
        <v>9.3897157459928167</v>
      </c>
      <c r="L130" s="1">
        <f t="shared" si="133"/>
        <v>9.5675089626893612</v>
      </c>
      <c r="M130" s="1">
        <f t="shared" si="133"/>
        <v>9.7491400939526045</v>
      </c>
      <c r="N130" s="1">
        <f t="shared" si="133"/>
        <v>9.7491367239459503</v>
      </c>
      <c r="O130" s="1">
        <f t="shared" si="133"/>
        <v>9.7491463178968836</v>
      </c>
      <c r="P130" s="1">
        <f t="shared" si="133"/>
        <v>9.749142816989945</v>
      </c>
      <c r="Q130" s="1">
        <f t="shared" si="133"/>
        <v>9.7491808629485899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6.5070001061227787</v>
      </c>
      <c r="G131" s="1">
        <f>'[1]Electricity and CHPs'!C19</f>
        <v>7.3027674894206793</v>
      </c>
      <c r="H131" s="1">
        <f>'[1]Electricity and CHPs'!D19</f>
        <v>8.1805030447877929</v>
      </c>
      <c r="I131" s="1">
        <f>'[1]Electricity and CHPs'!E19</f>
        <v>7.3981495886865023</v>
      </c>
      <c r="J131" s="1">
        <f>'[1]Electricity and CHPs'!F19</f>
        <v>7.4918703792439745</v>
      </c>
      <c r="K131" s="1">
        <f>'[1]Electricity and CHPs'!G19</f>
        <v>7.6680323620225357</v>
      </c>
      <c r="L131" s="1">
        <f>'[1]Electricity and CHPs'!H19</f>
        <v>7.8484555732752153</v>
      </c>
      <c r="M131" s="1">
        <f>'[1]Electricity and CHPs'!I19</f>
        <v>8.0332922270180696</v>
      </c>
      <c r="N131" s="1">
        <f>'[1]Electricity and CHPs'!J19</f>
        <v>8.0332921631498042</v>
      </c>
      <c r="O131" s="1">
        <f>'[1]Electricity and CHPs'!K19</f>
        <v>8.0333033664674289</v>
      </c>
      <c r="P131" s="1">
        <f>'[1]Electricity and CHPs'!L19</f>
        <v>8.0333015459152382</v>
      </c>
      <c r="Q131" s="1">
        <f>'[1]Electricity and CHPs'!M19</f>
        <v>8.0333607281273132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0</v>
      </c>
      <c r="L132" s="1">
        <f>'[1]Electricity and CHPs'!H20</f>
        <v>0</v>
      </c>
      <c r="M132" s="1">
        <f>'[1]Electricity and CHPs'!I20</f>
        <v>0</v>
      </c>
      <c r="N132" s="1">
        <f>'[1]Electricity and CHPs'!J20</f>
        <v>0</v>
      </c>
      <c r="O132" s="1">
        <f>'[1]Electricity and CHPs'!K20</f>
        <v>0</v>
      </c>
      <c r="P132" s="1">
        <f>'[1]Electricity and CHPs'!L20</f>
        <v>0</v>
      </c>
      <c r="Q132" s="1">
        <f>'[1]Electricity and CHPs'!M20</f>
        <v>0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1.5386946968505035</v>
      </c>
      <c r="G133" s="1">
        <f>'[1]Electricity and CHPs'!C26</f>
        <v>1.4148958870415873</v>
      </c>
      <c r="H133" s="1">
        <f>'[1]Electricity and CHPs'!D26</f>
        <v>1.3293995572313095</v>
      </c>
      <c r="I133" s="1">
        <f>'[1]Electricity and CHPs'!E26</f>
        <v>1.4051480855467906</v>
      </c>
      <c r="J133" s="1">
        <f>'[1]Electricity and CHPs'!F26</f>
        <v>1.3945853654775857</v>
      </c>
      <c r="K133" s="1">
        <f>'[1]Electricity and CHPs'!G26</f>
        <v>1.3941579931063264</v>
      </c>
      <c r="L133" s="1">
        <f>'[1]Electricity and CHPs'!H26</f>
        <v>1.393189427749705</v>
      </c>
      <c r="M133" s="1">
        <f>'[1]Electricity and CHPs'!I26</f>
        <v>1.3916443504146598</v>
      </c>
      <c r="N133" s="1">
        <f>'[1]Electricity and CHPs'!J26</f>
        <v>1.391642067010094</v>
      </c>
      <c r="O133" s="1">
        <f>'[1]Electricity and CHPs'!K26</f>
        <v>1.3916388615486999</v>
      </c>
      <c r="P133" s="1">
        <f>'[1]Electricity and CHPs'!L26</f>
        <v>1.3916378163058243</v>
      </c>
      <c r="Q133" s="1">
        <f>'[1]Electricity and CHPs'!M26</f>
        <v>1.3916125611091266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</v>
      </c>
      <c r="L134" s="1">
        <f>'[1]Electricity and CHPs'!H27</f>
        <v>0</v>
      </c>
      <c r="M134" s="1">
        <f>'[1]Electricity and CHPs'!I27</f>
        <v>0</v>
      </c>
      <c r="N134" s="1">
        <f>'[1]Electricity and CHPs'!J27</f>
        <v>0</v>
      </c>
      <c r="O134" s="1">
        <f>'[1]Electricity and CHPs'!K27</f>
        <v>0</v>
      </c>
      <c r="P134" s="1">
        <f>'[1]Electricity and CHPs'!L27</f>
        <v>0</v>
      </c>
      <c r="Q134" s="1">
        <f>'[1]Electricity and CHPs'!M27</f>
        <v>0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0.23004248940722621</v>
      </c>
      <c r="G135" s="1">
        <f>'[1]Electricity and CHPs'!C44</f>
        <v>0.23015940532387758</v>
      </c>
      <c r="H135" s="1">
        <f>'[1]Electricity and CHPs'!D44</f>
        <v>0.33670702973533045</v>
      </c>
      <c r="I135" s="1">
        <f>'[1]Electricity and CHPs'!E44</f>
        <v>0.33294696334680196</v>
      </c>
      <c r="J135" s="1">
        <f>'[1]Electricity and CHPs'!F44</f>
        <v>0.32918740501123495</v>
      </c>
      <c r="K135" s="1">
        <f>'[1]Electricity and CHPs'!G44</f>
        <v>0.32752539086395471</v>
      </c>
      <c r="L135" s="1">
        <f>'[1]Electricity and CHPs'!H44</f>
        <v>0.32586396166444043</v>
      </c>
      <c r="M135" s="1">
        <f>'[1]Electricity and CHPs'!I44</f>
        <v>0.32420351651987395</v>
      </c>
      <c r="N135" s="1">
        <f>'[1]Electricity and CHPs'!J44</f>
        <v>0.32420249378605193</v>
      </c>
      <c r="O135" s="1">
        <f>'[1]Electricity and CHPs'!K44</f>
        <v>0.32420408988075533</v>
      </c>
      <c r="P135" s="1">
        <f>'[1]Electricity and CHPs'!L44</f>
        <v>0.3242034547688834</v>
      </c>
      <c r="Q135" s="1">
        <f>'[1]Electricity and CHPs'!M44</f>
        <v>0.32420757371215003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</v>
      </c>
      <c r="L136" s="1">
        <f>'[1]Electricity and CHPs'!H45</f>
        <v>0</v>
      </c>
      <c r="M136" s="1">
        <f>'[1]Electricity and CHPs'!I45</f>
        <v>0</v>
      </c>
      <c r="N136" s="1">
        <f>'[1]Electricity and CHPs'!J45</f>
        <v>0</v>
      </c>
      <c r="O136" s="1">
        <f>'[1]Electricity and CHPs'!K45</f>
        <v>0</v>
      </c>
      <c r="P136" s="1">
        <f>'[1]Electricity and CHPs'!L45</f>
        <v>0</v>
      </c>
      <c r="Q136" s="1">
        <f>'[1]Electricity and CHPs'!M45</f>
        <v>0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4.0228474014866409</v>
      </c>
      <c r="G137" s="1">
        <f t="shared" ref="G137:K137" si="135">SUM(G138:G141)</f>
        <v>4.3588316882311338</v>
      </c>
      <c r="H137" s="1">
        <f t="shared" si="135"/>
        <v>4.7549513010095517</v>
      </c>
      <c r="I137" s="1">
        <f t="shared" si="135"/>
        <v>4.401648837116646</v>
      </c>
      <c r="J137" s="1">
        <f t="shared" si="135"/>
        <v>4.4432278723607803</v>
      </c>
      <c r="K137" s="1">
        <f t="shared" si="135"/>
        <v>4.5310951775644313</v>
      </c>
      <c r="L137" s="1">
        <f t="shared" ref="L137:O137" si="136">SUM(L138:L141)</f>
        <v>4.6208225005124595</v>
      </c>
      <c r="M137" s="1">
        <f t="shared" si="136"/>
        <v>4.7124682887163649</v>
      </c>
      <c r="N137" s="1">
        <f t="shared" si="136"/>
        <v>4.7124671150799493</v>
      </c>
      <c r="O137" s="1">
        <f t="shared" si="136"/>
        <v>4.7124711140080642</v>
      </c>
      <c r="P137" s="1">
        <f>SUM(P138:P141)</f>
        <v>4.7124696811105311</v>
      </c>
      <c r="Q137" s="1">
        <f>SUM(Q138:Q141)</f>
        <v>4.7124866446182203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3.2535000530613893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3.6513837447103401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4.0902515223938964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3.6990747943432511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3.7459351896219872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3.8340161810112678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3.9242277866376072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4.0166461135090348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4.0166460815749021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4.0166516832337145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4.0166507729576191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4.0166803640636566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0.76934734842525176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0.70744794352079365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0.66469977861565477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0.7025740427733953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0.69729268273879275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0.69707899655316319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0.6965947138748525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0.69582217520732981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0.69582103350504698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0.69581943077434993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0.69581890815291203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0.69580628055456328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4.2528898908938668</v>
      </c>
      <c r="G144" s="1">
        <f t="shared" ref="G144:K144" si="137">SUM(G145:G150)</f>
        <v>4.5889910935550109</v>
      </c>
      <c r="H144" s="1">
        <f t="shared" si="137"/>
        <v>5.0916583307448819</v>
      </c>
      <c r="I144" s="1">
        <f t="shared" si="137"/>
        <v>4.7345958004634481</v>
      </c>
      <c r="J144" s="1">
        <f t="shared" si="137"/>
        <v>4.7724152773720157</v>
      </c>
      <c r="K144" s="1">
        <f t="shared" si="137"/>
        <v>4.8586205684283863</v>
      </c>
      <c r="L144" s="1">
        <f t="shared" ref="L144:O144" si="138">SUM(L145:L150)</f>
        <v>4.9466864621769009</v>
      </c>
      <c r="M144" s="1">
        <f t="shared" si="138"/>
        <v>5.0366718052362387</v>
      </c>
      <c r="N144" s="1">
        <f t="shared" si="138"/>
        <v>5.036669608866001</v>
      </c>
      <c r="O144" s="1">
        <f t="shared" si="138"/>
        <v>5.0366752038888194</v>
      </c>
      <c r="P144" s="1">
        <f>SUM(P145:P150)</f>
        <v>5.0366731358794148</v>
      </c>
      <c r="Q144" s="1">
        <f>SUM(Q145:Q150)</f>
        <v>5.0366942183303705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3.2535000530613893</v>
      </c>
      <c r="G145" s="1">
        <f t="shared" ref="G145:K145" si="139">G131-G138</f>
        <v>3.6513837447103392</v>
      </c>
      <c r="H145" s="1">
        <f t="shared" si="139"/>
        <v>4.0902515223938964</v>
      </c>
      <c r="I145" s="1">
        <f t="shared" si="139"/>
        <v>3.6990747943432511</v>
      </c>
      <c r="J145" s="1">
        <f t="shared" si="139"/>
        <v>3.7459351896219872</v>
      </c>
      <c r="K145" s="1">
        <f t="shared" si="139"/>
        <v>3.8340161810112678</v>
      </c>
      <c r="L145" s="1">
        <f t="shared" ref="L145:O145" si="140">L131-L138</f>
        <v>3.9242277866376081</v>
      </c>
      <c r="M145" s="1">
        <f t="shared" si="140"/>
        <v>4.0166461135090348</v>
      </c>
      <c r="N145" s="1">
        <f t="shared" si="140"/>
        <v>4.0166460815749021</v>
      </c>
      <c r="O145" s="1">
        <f t="shared" si="140"/>
        <v>4.0166516832337145</v>
      </c>
      <c r="P145" s="1">
        <f t="shared" ref="P145:Q150" si="141">P131-P138</f>
        <v>4.0166507729576191</v>
      </c>
      <c r="Q145" s="1">
        <f t="shared" si="141"/>
        <v>4.0166803640636566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</v>
      </c>
      <c r="L146" s="1">
        <f t="shared" ref="L146:O146" si="143">L132-L139</f>
        <v>0</v>
      </c>
      <c r="M146" s="1">
        <f t="shared" si="143"/>
        <v>0</v>
      </c>
      <c r="N146" s="1">
        <f t="shared" si="143"/>
        <v>0</v>
      </c>
      <c r="O146" s="1">
        <f t="shared" si="143"/>
        <v>0</v>
      </c>
      <c r="P146" s="1">
        <f t="shared" si="141"/>
        <v>0</v>
      </c>
      <c r="Q146" s="1">
        <f t="shared" si="141"/>
        <v>0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0.76934734842525176</v>
      </c>
      <c r="G147" s="1">
        <f t="shared" si="144"/>
        <v>0.70744794352079365</v>
      </c>
      <c r="H147" s="1">
        <f t="shared" si="144"/>
        <v>0.66469977861565477</v>
      </c>
      <c r="I147" s="1">
        <f t="shared" si="144"/>
        <v>0.7025740427733953</v>
      </c>
      <c r="J147" s="1">
        <f t="shared" si="144"/>
        <v>0.69729268273879297</v>
      </c>
      <c r="K147" s="1">
        <f t="shared" si="144"/>
        <v>0.69707899655316319</v>
      </c>
      <c r="L147" s="1">
        <f t="shared" ref="L147:O147" si="145">L133-L140</f>
        <v>0.6965947138748525</v>
      </c>
      <c r="M147" s="1">
        <f t="shared" si="145"/>
        <v>0.69582217520733003</v>
      </c>
      <c r="N147" s="1">
        <f t="shared" si="145"/>
        <v>0.69582103350504698</v>
      </c>
      <c r="O147" s="1">
        <f t="shared" si="145"/>
        <v>0.69581943077434993</v>
      </c>
      <c r="P147" s="1">
        <f t="shared" si="141"/>
        <v>0.69581890815291225</v>
      </c>
      <c r="Q147" s="1">
        <f t="shared" si="141"/>
        <v>0.69580628055456328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</v>
      </c>
      <c r="L148" s="1">
        <f t="shared" ref="L148:O148" si="147">L134-L141</f>
        <v>0</v>
      </c>
      <c r="M148" s="1">
        <f t="shared" si="147"/>
        <v>0</v>
      </c>
      <c r="N148" s="1">
        <f t="shared" si="147"/>
        <v>0</v>
      </c>
      <c r="O148" s="1">
        <f t="shared" si="147"/>
        <v>0</v>
      </c>
      <c r="P148" s="1">
        <f t="shared" si="141"/>
        <v>0</v>
      </c>
      <c r="Q148" s="1">
        <f t="shared" si="141"/>
        <v>0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0.23004248940722621</v>
      </c>
      <c r="G149" s="1">
        <f t="shared" si="148"/>
        <v>0.23015940532387758</v>
      </c>
      <c r="H149" s="1">
        <f t="shared" si="148"/>
        <v>0.33670702973533045</v>
      </c>
      <c r="I149" s="1">
        <f t="shared" si="148"/>
        <v>0.33294696334680196</v>
      </c>
      <c r="J149" s="1">
        <f t="shared" si="148"/>
        <v>0.32918740501123495</v>
      </c>
      <c r="K149" s="1">
        <f t="shared" si="148"/>
        <v>0.32752539086395471</v>
      </c>
      <c r="L149" s="1">
        <f t="shared" ref="L149:O149" si="149">L135-L142</f>
        <v>0.32586396166444043</v>
      </c>
      <c r="M149" s="1">
        <f t="shared" si="149"/>
        <v>0.32420351651987395</v>
      </c>
      <c r="N149" s="1">
        <f t="shared" si="149"/>
        <v>0.32420249378605193</v>
      </c>
      <c r="O149" s="1">
        <f t="shared" si="149"/>
        <v>0.32420408988075533</v>
      </c>
      <c r="P149" s="1">
        <f t="shared" si="141"/>
        <v>0.3242034547688834</v>
      </c>
      <c r="Q149" s="1">
        <f t="shared" si="141"/>
        <v>0.32420757371215003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0</v>
      </c>
      <c r="L150" s="1">
        <f t="shared" ref="L150:O150" si="154">L136-L143</f>
        <v>0</v>
      </c>
      <c r="M150" s="1">
        <f t="shared" si="154"/>
        <v>0</v>
      </c>
      <c r="N150" s="1">
        <f t="shared" si="154"/>
        <v>0</v>
      </c>
      <c r="O150" s="1">
        <f t="shared" si="154"/>
        <v>0</v>
      </c>
      <c r="P150" s="1">
        <f t="shared" si="141"/>
        <v>0</v>
      </c>
      <c r="Q150" s="1">
        <f t="shared" si="141"/>
        <v>0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0.58666016311942126</v>
      </c>
      <c r="G151" s="1">
        <f t="shared" ref="G151:K151" si="155">SUM(G152:G158)</f>
        <v>0.58666426315170339</v>
      </c>
      <c r="H151" s="1">
        <f t="shared" si="155"/>
        <v>1.6991783995683489</v>
      </c>
      <c r="I151" s="1">
        <f t="shared" si="155"/>
        <v>3.0072746999332538</v>
      </c>
      <c r="J151" s="1">
        <f t="shared" si="155"/>
        <v>3.8700317185941224</v>
      </c>
      <c r="K151" s="1">
        <f t="shared" si="155"/>
        <v>4.5422781314137746</v>
      </c>
      <c r="L151" s="1">
        <f t="shared" ref="L151:O151" si="156">SUM(L152:L158)</f>
        <v>5.2145175084143061</v>
      </c>
      <c r="M151" s="1">
        <f t="shared" si="156"/>
        <v>5.8866108340070609</v>
      </c>
      <c r="N151" s="1">
        <f t="shared" si="156"/>
        <v>5.8866443693480983</v>
      </c>
      <c r="O151" s="1">
        <f t="shared" si="156"/>
        <v>5.8866654552145041</v>
      </c>
      <c r="P151" s="1">
        <f>SUM(P152:P158)</f>
        <v>5.8866765856751577</v>
      </c>
      <c r="Q151" s="1">
        <f>SUM(Q152:Q158)</f>
        <v>5.8867516383385432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0.41407783508294527</v>
      </c>
      <c r="G152" s="1">
        <f>'[1]Electricity and CHPs'!C25</f>
        <v>6.5063956451998931E-2</v>
      </c>
      <c r="H152" s="1">
        <f>'[1]Electricity and CHPs'!D25</f>
        <v>0.54268512483665388</v>
      </c>
      <c r="I152" s="1">
        <f>'[1]Electricity and CHPs'!E25</f>
        <v>1.0862255326687003</v>
      </c>
      <c r="J152" s="1">
        <f>'[1]Electricity and CHPs'!F25</f>
        <v>1.3250139088522768</v>
      </c>
      <c r="K152" s="1">
        <f>'[1]Electricity and CHPs'!G25</f>
        <v>1.5487221386070309</v>
      </c>
      <c r="L152" s="1">
        <f>'[1]Electricity and CHPs'!H25</f>
        <v>1.5921734751786893</v>
      </c>
      <c r="M152" s="1">
        <f>'[1]Electricity and CHPs'!I25</f>
        <v>1.2494667298315976</v>
      </c>
      <c r="N152" s="1">
        <f>'[1]Electricity and CHPs'!J25</f>
        <v>0.41181615211025463</v>
      </c>
      <c r="O152" s="1">
        <f>'[1]Electricity and CHPs'!K25</f>
        <v>0.39367644170218968</v>
      </c>
      <c r="P152" s="1">
        <f>'[1]Electricity and CHPs'!L25</f>
        <v>0.35567478902746447</v>
      </c>
      <c r="Q152" s="1">
        <f>'[1]Electricity and CHPs'!M25</f>
        <v>0.246545209903173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0</v>
      </c>
      <c r="L153" s="1">
        <f>'[1]Electricity and CHPs'!H31</f>
        <v>0</v>
      </c>
      <c r="M153" s="1">
        <f>'[1]Electricity and CHPs'!I31</f>
        <v>0</v>
      </c>
      <c r="N153" s="1">
        <f>'[1]Electricity and CHPs'!J31</f>
        <v>0</v>
      </c>
      <c r="O153" s="1">
        <f>'[1]Electricity and CHPs'!K31</f>
        <v>0</v>
      </c>
      <c r="P153" s="1">
        <f>'[1]Electricity and CHPs'!L31</f>
        <v>0</v>
      </c>
      <c r="Q153" s="1">
        <f>'[1]Electricity and CHPs'!M31</f>
        <v>0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0.17258232803647602</v>
      </c>
      <c r="G154" s="1">
        <f>'[1]Electricity and CHPs'!C42</f>
        <v>0.52160030669970447</v>
      </c>
      <c r="H154" s="1">
        <f>'[1]Electricity and CHPs'!D42</f>
        <v>1.1564932747316949</v>
      </c>
      <c r="I154" s="1">
        <f>'[1]Electricity and CHPs'!E42</f>
        <v>1.9075774766012825</v>
      </c>
      <c r="J154" s="1">
        <f>'[1]Electricity and CHPs'!F42</f>
        <v>2.5291963448361345</v>
      </c>
      <c r="K154" s="1">
        <f>'[1]Electricity and CHPs'!G42</f>
        <v>2.9787138855404578</v>
      </c>
      <c r="L154" s="1">
        <f>'[1]Electricity and CHPs'!H42</f>
        <v>3.6069259991634364</v>
      </c>
      <c r="M154" s="1">
        <f>'[1]Electricity and CHPs'!I42</f>
        <v>4.6023094369372934</v>
      </c>
      <c r="N154" s="1">
        <f>'[1]Electricity and CHPs'!J42</f>
        <v>5.4412119413753137</v>
      </c>
      <c r="O154" s="1">
        <f>'[1]Electricity and CHPs'!K42</f>
        <v>5.4529014664395525</v>
      </c>
      <c r="P154" s="1">
        <f>'[1]Electricity and CHPs'!L42</f>
        <v>5.4951617963585315</v>
      </c>
      <c r="Q154" s="1">
        <f>'[1]Electricity and CHPs'!M42</f>
        <v>5.5704545246962214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0</v>
      </c>
      <c r="L155" s="1">
        <f>'[1]Electricity and CHPs'!H43</f>
        <v>0</v>
      </c>
      <c r="M155" s="1">
        <f>'[1]Electricity and CHPs'!I43</f>
        <v>0</v>
      </c>
      <c r="N155" s="1">
        <f>'[1]Electricity and CHPs'!J43</f>
        <v>0</v>
      </c>
      <c r="O155" s="1">
        <f>'[1]Electricity and CHPs'!K43</f>
        <v>0</v>
      </c>
      <c r="P155" s="1">
        <f>'[1]Electricity and CHPs'!L43</f>
        <v>0</v>
      </c>
      <c r="Q155" s="1">
        <f>'[1]Electricity and CHPs'!M43</f>
        <v>0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2.0451550159864378E-3</v>
      </c>
      <c r="J156" s="1">
        <f>'[1]Electricity and CHPs'!F50</f>
        <v>4.0875776082341681E-3</v>
      </c>
      <c r="K156" s="1">
        <f>'[1]Electricity and CHPs'!G50</f>
        <v>4.4143905766146161E-3</v>
      </c>
      <c r="L156" s="1">
        <f>'[1]Electricity and CHPs'!H50</f>
        <v>4.0035950402579276E-3</v>
      </c>
      <c r="M156" s="1">
        <f>'[1]Electricity and CHPs'!I50</f>
        <v>9.5044427824194193E-3</v>
      </c>
      <c r="N156" s="1">
        <f>'[1]Electricity and CHPs'!J50</f>
        <v>8.7890380148188951E-3</v>
      </c>
      <c r="O156" s="1">
        <f>'[1]Electricity and CHPs'!K50</f>
        <v>1.1724104097454469E-2</v>
      </c>
      <c r="P156" s="1">
        <f>'[1]Electricity and CHPs'!L50</f>
        <v>7.7217248698848205E-3</v>
      </c>
      <c r="Q156" s="1">
        <f>'[1]Electricity and CHPs'!M50</f>
        <v>1.461459248922139E-2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5.5919658491939157E-3</v>
      </c>
      <c r="J157" s="1">
        <f>'[1]Electricity and CHPs'!F53</f>
        <v>7.2895252860333635E-3</v>
      </c>
      <c r="K157" s="1">
        <f>'[1]Electricity and CHPs'!G53</f>
        <v>6.6639123778055778E-3</v>
      </c>
      <c r="L157" s="1">
        <f>'[1]Electricity and CHPs'!H53</f>
        <v>6.4853514056392968E-3</v>
      </c>
      <c r="M157" s="1">
        <f>'[1]Electricity and CHPs'!I53</f>
        <v>1.7205870245447459E-2</v>
      </c>
      <c r="N157" s="1">
        <f>'[1]Electricity and CHPs'!J53</f>
        <v>1.6880481100367738E-2</v>
      </c>
      <c r="O157" s="1">
        <f>'[1]Electricity and CHPs'!K53</f>
        <v>1.6429921560177026E-2</v>
      </c>
      <c r="P157" s="1">
        <f>'[1]Electricity and CHPs'!L53</f>
        <v>1.6868955349746015E-2</v>
      </c>
      <c r="Q157" s="1">
        <f>'[1]Electricity and CHPs'!M53</f>
        <v>3.056669568175701E-2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5.834569798090548E-3</v>
      </c>
      <c r="J158" s="1">
        <f>'[1]Electricity and CHPs'!F56</f>
        <v>4.4443620114431922E-3</v>
      </c>
      <c r="K158" s="1">
        <f>'[1]Electricity and CHPs'!G56</f>
        <v>3.7638043118651352E-3</v>
      </c>
      <c r="L158" s="1">
        <f>'[1]Electricity and CHPs'!H56</f>
        <v>4.929087626283012E-3</v>
      </c>
      <c r="M158" s="1">
        <f>'[1]Electricity and CHPs'!I56</f>
        <v>8.1243542103021284E-3</v>
      </c>
      <c r="N158" s="1">
        <f>'[1]Electricity and CHPs'!J56</f>
        <v>7.9467567473423036E-3</v>
      </c>
      <c r="O158" s="1">
        <f>'[1]Electricity and CHPs'!K56</f>
        <v>1.1933521415130443E-2</v>
      </c>
      <c r="P158" s="1">
        <f>'[1]Electricity and CHPs'!L56</f>
        <v>1.1249320069530824E-2</v>
      </c>
      <c r="Q158" s="1">
        <f>'[1]Electricity and CHPs'!M56</f>
        <v>2.4570615568170692E-2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0.54529290568262312</v>
      </c>
      <c r="H159" s="1">
        <f t="shared" si="157"/>
        <v>0.50316550401617222</v>
      </c>
      <c r="I159" s="1">
        <f t="shared" si="157"/>
        <v>0.56612711961764151</v>
      </c>
      <c r="J159" s="1">
        <f t="shared" si="157"/>
        <v>0.57168922415043477</v>
      </c>
      <c r="K159" s="1">
        <f t="shared" si="157"/>
        <v>0.57179053529706991</v>
      </c>
      <c r="L159" s="1">
        <f t="shared" si="157"/>
        <v>0.58288632232401183</v>
      </c>
      <c r="M159" s="1">
        <f t="shared" si="157"/>
        <v>0.58297393145618204</v>
      </c>
      <c r="N159" s="1">
        <f t="shared" si="157"/>
        <v>0.58387650522025947</v>
      </c>
      <c r="O159" s="1">
        <f t="shared" si="157"/>
        <v>0.58389834390260498</v>
      </c>
      <c r="P159" s="1">
        <f>P160</f>
        <v>0.58420734473707747</v>
      </c>
      <c r="Q159" s="1">
        <f>Q160</f>
        <v>0.58571798626432869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0.54529290568262312</v>
      </c>
      <c r="H160" s="1">
        <f>'[1]Electricity and CHPs'!D33</f>
        <v>0.50316550401617222</v>
      </c>
      <c r="I160" s="1">
        <f>'[1]Electricity and CHPs'!E33</f>
        <v>0.56612711961764151</v>
      </c>
      <c r="J160" s="1">
        <f>'[1]Electricity and CHPs'!F33</f>
        <v>0.57168922415043477</v>
      </c>
      <c r="K160" s="1">
        <f>'[1]Electricity and CHPs'!G33</f>
        <v>0.57179053529706991</v>
      </c>
      <c r="L160" s="1">
        <f>'[1]Electricity and CHPs'!H33</f>
        <v>0.58288632232401183</v>
      </c>
      <c r="M160" s="1">
        <f>'[1]Electricity and CHPs'!I33</f>
        <v>0.58297393145618204</v>
      </c>
      <c r="N160" s="1">
        <f>'[1]Electricity and CHPs'!J33</f>
        <v>0.58387650522025947</v>
      </c>
      <c r="O160" s="1">
        <f>'[1]Electricity and CHPs'!K33</f>
        <v>0.58389834390260498</v>
      </c>
      <c r="P160" s="1">
        <f>'[1]Electricity and CHPs'!L33</f>
        <v>0.58420734473707747</v>
      </c>
      <c r="Q160" s="1">
        <f>'[1]Electricity and CHPs'!M33</f>
        <v>0.58571798626432869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12.821412460343794</v>
      </c>
      <c r="H161" s="1">
        <f t="shared" si="158"/>
        <v>28.800009023951272</v>
      </c>
      <c r="I161" s="1">
        <f t="shared" si="158"/>
        <v>50.205837846177232</v>
      </c>
      <c r="J161" s="1">
        <f t="shared" si="158"/>
        <v>53.501824207517046</v>
      </c>
      <c r="K161" s="1">
        <f t="shared" si="158"/>
        <v>56.181545196516829</v>
      </c>
      <c r="L161" s="1">
        <f t="shared" ref="L161:O161" si="159">SUM(L162:L166)</f>
        <v>58.860100749858262</v>
      </c>
      <c r="M161" s="1">
        <f t="shared" si="159"/>
        <v>61.709859374424646</v>
      </c>
      <c r="N161" s="1">
        <f t="shared" si="159"/>
        <v>64.29524542166304</v>
      </c>
      <c r="O161" s="1">
        <f t="shared" si="159"/>
        <v>67.33175212168787</v>
      </c>
      <c r="P161" s="1">
        <f>SUM(P162:P166)</f>
        <v>70.738917174856724</v>
      </c>
      <c r="Q161" s="1">
        <f>SUM(Q162:Q166)</f>
        <v>74.408628797866115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0.15619427369467864</v>
      </c>
      <c r="I162" s="1">
        <f>'[1]Electricity and CHPs'!E34</f>
        <v>0.30152448383620034</v>
      </c>
      <c r="J162" s="1">
        <f>'[1]Electricity and CHPs'!F34</f>
        <v>1.0518204197037375</v>
      </c>
      <c r="K162" s="1">
        <f>'[1]Electricity and CHPs'!G34</f>
        <v>1.0560590091893789</v>
      </c>
      <c r="L162" s="1">
        <f>'[1]Electricity and CHPs'!H34</f>
        <v>0.92265689987156951</v>
      </c>
      <c r="M162" s="1">
        <f>'[1]Electricity and CHPs'!I34</f>
        <v>0.81701490172761349</v>
      </c>
      <c r="N162" s="1">
        <f>'[1]Electricity and CHPs'!J34</f>
        <v>0.29624454289650837</v>
      </c>
      <c r="O162" s="1">
        <f>'[1]Electricity and CHPs'!K34</f>
        <v>6.8140486399229622E-2</v>
      </c>
      <c r="P162" s="1">
        <f>'[1]Electricity and CHPs'!L34</f>
        <v>4.4156369072702047E-2</v>
      </c>
      <c r="Q162" s="1">
        <f>'[1]Electricity and CHPs'!M34</f>
        <v>0.10756456561820052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4.848622410491763</v>
      </c>
      <c r="H163" s="1">
        <f>'[1]Electricity and CHPs'!D35</f>
        <v>11.92706405279776</v>
      </c>
      <c r="I163" s="1">
        <f>'[1]Electricity and CHPs'!E35</f>
        <v>14.116599624123708</v>
      </c>
      <c r="J163" s="1">
        <f>'[1]Electricity and CHPs'!F35</f>
        <v>14.836709647237109</v>
      </c>
      <c r="K163" s="1">
        <f>'[1]Electricity and CHPs'!G35</f>
        <v>15.593532786674837</v>
      </c>
      <c r="L163" s="1">
        <f>'[1]Electricity and CHPs'!H35</f>
        <v>16.388961476732405</v>
      </c>
      <c r="M163" s="1">
        <f>'[1]Electricity and CHPs'!I35</f>
        <v>17.22496585439816</v>
      </c>
      <c r="N163" s="1">
        <f>'[1]Electricity and CHPs'!J35</f>
        <v>18.103615245832827</v>
      </c>
      <c r="O163" s="1">
        <f>'[1]Electricity and CHPs'!K35</f>
        <v>19.027086916036666</v>
      </c>
      <c r="P163" s="1">
        <f>'[1]Electricity and CHPs'!L35</f>
        <v>19.99766886242616</v>
      </c>
      <c r="Q163" s="1">
        <f>'[1]Electricity and CHPs'!M35</f>
        <v>21.017790673423374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3.3907060932170916</v>
      </c>
      <c r="H164" s="1">
        <f>'[1]Electricity and CHPs'!D36</f>
        <v>6.9698948669132497</v>
      </c>
      <c r="I164" s="1">
        <f>'[1]Electricity and CHPs'!E36</f>
        <v>18.916982571572568</v>
      </c>
      <c r="J164" s="1">
        <f>'[1]Electricity and CHPs'!F36</f>
        <v>19.881943014353876</v>
      </c>
      <c r="K164" s="1">
        <f>'[1]Electricity and CHPs'!G36</f>
        <v>20.896123099507534</v>
      </c>
      <c r="L164" s="1">
        <f>'[1]Electricity and CHPs'!H36</f>
        <v>21.962036099074723</v>
      </c>
      <c r="M164" s="1">
        <f>'[1]Electricity and CHPs'!I36</f>
        <v>23.08232312081623</v>
      </c>
      <c r="N164" s="1">
        <f>'[1]Electricity and CHPs'!J36</f>
        <v>24.259756005780943</v>
      </c>
      <c r="O164" s="1">
        <f>'[1]Electricity and CHPs'!K36</f>
        <v>25.497252232724041</v>
      </c>
      <c r="P164" s="1">
        <f>'[1]Electricity and CHPs'!L36</f>
        <v>26.797875457784954</v>
      </c>
      <c r="Q164" s="1">
        <f>'[1]Electricity and CHPs'!M36</f>
        <v>28.164896846708018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1.2876287849158066</v>
      </c>
      <c r="H165" s="1">
        <f>'[1]Electricity and CHPs'!D37</f>
        <v>5.8107735890259349</v>
      </c>
      <c r="I165" s="1">
        <f>'[1]Electricity and CHPs'!E37</f>
        <v>12.461612882474522</v>
      </c>
      <c r="J165" s="1">
        <f>'[1]Electricity and CHPs'!F37</f>
        <v>13.097291462929057</v>
      </c>
      <c r="K165" s="1">
        <f>'[1]Electricity and CHPs'!G37</f>
        <v>13.765386481248969</v>
      </c>
      <c r="L165" s="1">
        <f>'[1]Electricity and CHPs'!H37</f>
        <v>14.467560465666413</v>
      </c>
      <c r="M165" s="1">
        <f>'[1]Electricity and CHPs'!I37</f>
        <v>15.20555383630653</v>
      </c>
      <c r="N165" s="1">
        <f>'[1]Electricity and CHPs'!J37</f>
        <v>15.981192315106096</v>
      </c>
      <c r="O165" s="1">
        <f>'[1]Electricity and CHPs'!K37</f>
        <v>16.796398389184276</v>
      </c>
      <c r="P165" s="1">
        <f>'[1]Electricity and CHPs'!L37</f>
        <v>17.653190248704753</v>
      </c>
      <c r="Q165" s="1">
        <f>'[1]Electricity and CHPs'!M37</f>
        <v>18.553710530719179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3.2944551717191319</v>
      </c>
      <c r="H166" s="1">
        <f>'[1]Electricity and CHPs'!D38</f>
        <v>3.936082241519649</v>
      </c>
      <c r="I166" s="1">
        <f>'[1]Electricity and CHPs'!E38</f>
        <v>4.4091182841702299</v>
      </c>
      <c r="J166" s="1">
        <f>'[1]Electricity and CHPs'!F38</f>
        <v>4.6340596632932662</v>
      </c>
      <c r="K166" s="1">
        <f>'[1]Electricity and CHPs'!G38</f>
        <v>4.8704438198961197</v>
      </c>
      <c r="L166" s="1">
        <f>'[1]Electricity and CHPs'!H38</f>
        <v>5.1188858085131592</v>
      </c>
      <c r="M166" s="1">
        <f>'[1]Electricity and CHPs'!I38</f>
        <v>5.3800016611761068</v>
      </c>
      <c r="N166" s="1">
        <f>'[1]Electricity and CHPs'!J38</f>
        <v>5.6544373120466735</v>
      </c>
      <c r="O166" s="1">
        <f>'[1]Electricity and CHPs'!K38</f>
        <v>5.9428740973436582</v>
      </c>
      <c r="P166" s="1">
        <f>'[1]Electricity and CHPs'!L38</f>
        <v>6.2460262368681594</v>
      </c>
      <c r="Q166" s="1">
        <f>'[1]Electricity and CHPs'!M38</f>
        <v>6.5646661813973433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8.9562859775557755E-3</v>
      </c>
      <c r="M167" s="1">
        <f>'[1]Electricity and CHPs'!I32</f>
        <v>1.4441611736512146E-2</v>
      </c>
      <c r="N167" s="1">
        <f>'[1]Electricity and CHPs'!J32</f>
        <v>1.4540444971961856E-2</v>
      </c>
      <c r="O167" s="1">
        <f>'[1]Electricity and CHPs'!K32</f>
        <v>1.5182604797209849E-2</v>
      </c>
      <c r="P167" s="1">
        <f>'[1]Electricity and CHPs'!L32</f>
        <v>1.7200860131056015E-2</v>
      </c>
      <c r="Q167" s="1">
        <f>'[1]Electricity and CHPs'!M32</f>
        <v>3.0646600694955211E-2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8.9562859775557755E-3</v>
      </c>
      <c r="M168" s="1">
        <f t="shared" si="164"/>
        <v>1.4441611736512146E-2</v>
      </c>
      <c r="N168" s="1">
        <f t="shared" si="164"/>
        <v>1.4540444971961856E-2</v>
      </c>
      <c r="O168" s="1">
        <f t="shared" si="164"/>
        <v>1.5182604797209849E-2</v>
      </c>
      <c r="P168" s="1">
        <f>P167</f>
        <v>1.7200860131056015E-2</v>
      </c>
      <c r="Q168" s="1">
        <f>Q167</f>
        <v>3.0646600694955211E-2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4.1107565785801258E-3</v>
      </c>
      <c r="J169" s="1">
        <f t="shared" si="165"/>
        <v>1.2629271499694537E-2</v>
      </c>
      <c r="K169" s="1">
        <f t="shared" si="165"/>
        <v>2.1128880691092075E-2</v>
      </c>
      <c r="L169" s="1">
        <f t="shared" ref="L169:O169" si="166">SUM(L170:L172)</f>
        <v>2.2063676329483584E-2</v>
      </c>
      <c r="M169" s="1">
        <f t="shared" si="166"/>
        <v>6.0756874482857506E-2</v>
      </c>
      <c r="N169" s="1">
        <f t="shared" si="166"/>
        <v>5.5069601789091004E-2</v>
      </c>
      <c r="O169" s="1">
        <f t="shared" si="166"/>
        <v>0.16267384653647951</v>
      </c>
      <c r="P169" s="1">
        <f>SUM(P170:P172)</f>
        <v>0.239720690585077</v>
      </c>
      <c r="Q169" s="1">
        <f>SUM(Q170:Q172)</f>
        <v>0.29931118684467067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2.6372423716586476E-3</v>
      </c>
      <c r="L170" s="1">
        <f>'[1]Electricity and CHPs'!H30</f>
        <v>2.7068402664494431E-3</v>
      </c>
      <c r="M170" s="1">
        <f>'[1]Electricity and CHPs'!I30</f>
        <v>6.1815265829839473E-3</v>
      </c>
      <c r="N170" s="1">
        <f>'[1]Electricity and CHPs'!J30</f>
        <v>6.1910030654144764E-3</v>
      </c>
      <c r="O170" s="1">
        <f>'[1]Electricity and CHPs'!K30</f>
        <v>3.8194980877725555E-2</v>
      </c>
      <c r="P170" s="1">
        <f>'[1]Electricity and CHPs'!L30</f>
        <v>0.13342265435221612</v>
      </c>
      <c r="Q170" s="1">
        <f>'[1]Electricity and CHPs'!M30</f>
        <v>0.13471520119420341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2.4316257256108008E-3</v>
      </c>
      <c r="J171" s="1">
        <f>'[1]Electricity and CHPs'!F46</f>
        <v>8.2821321253541795E-3</v>
      </c>
      <c r="K171" s="1">
        <f>'[1]Electricity and CHPs'!G46</f>
        <v>1.3477677041560969E-2</v>
      </c>
      <c r="L171" s="1">
        <f>'[1]Electricity and CHPs'!H46</f>
        <v>1.3564425213221192E-2</v>
      </c>
      <c r="M171" s="1">
        <f>'[1]Electricity and CHPs'!I46</f>
        <v>3.9867752084665864E-2</v>
      </c>
      <c r="N171" s="1">
        <f>'[1]Electricity and CHPs'!J46</f>
        <v>3.4959416072726034E-2</v>
      </c>
      <c r="O171" s="1">
        <f>'[1]Electricity and CHPs'!K46</f>
        <v>9.1084738155726513E-2</v>
      </c>
      <c r="P171" s="1">
        <f>'[1]Electricity and CHPs'!L46</f>
        <v>8.2072763881650815E-2</v>
      </c>
      <c r="Q171" s="1">
        <f>'[1]Electricity and CHPs'!M46</f>
        <v>0.11722683283716918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1.6791308529693252E-3</v>
      </c>
      <c r="J172" s="1">
        <f>'[1]Electricity and CHPs'!F57</f>
        <v>4.3471393743403572E-3</v>
      </c>
      <c r="K172" s="1">
        <f>'[1]Electricity and CHPs'!G57</f>
        <v>5.0139612778724576E-3</v>
      </c>
      <c r="L172" s="1">
        <f>'[1]Electricity and CHPs'!H57</f>
        <v>5.7924108498129488E-3</v>
      </c>
      <c r="M172" s="1">
        <f>'[1]Electricity and CHPs'!I57</f>
        <v>1.4707595815207699E-2</v>
      </c>
      <c r="N172" s="1">
        <f>'[1]Electricity and CHPs'!J57</f>
        <v>1.3919182650950497E-2</v>
      </c>
      <c r="O172" s="1">
        <f>'[1]Electricity and CHPs'!K57</f>
        <v>3.3394127503027449E-2</v>
      </c>
      <c r="P172" s="1">
        <f>'[1]Electricity and CHPs'!L57</f>
        <v>2.4225272351210091E-2</v>
      </c>
      <c r="Q172" s="1">
        <f>'[1]Electricity and CHPs'!M57</f>
        <v>4.7369152813298045E-2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0.11383422601023052</v>
      </c>
      <c r="G173" s="1">
        <f t="shared" ref="G173:K173" si="168">SUM(G174:G180)</f>
        <v>2.6968629502085804E-2</v>
      </c>
      <c r="H173" s="1">
        <f t="shared" si="168"/>
        <v>0.11277407109703362</v>
      </c>
      <c r="I173" s="1">
        <f t="shared" si="168"/>
        <v>0.26540271742992527</v>
      </c>
      <c r="J173" s="1">
        <f t="shared" si="168"/>
        <v>0.40318439448028565</v>
      </c>
      <c r="K173" s="1">
        <f t="shared" si="168"/>
        <v>0.60413071231752058</v>
      </c>
      <c r="L173" s="1">
        <f t="shared" ref="L173:O173" si="169">SUM(L174:L180)</f>
        <v>0.91067483626437717</v>
      </c>
      <c r="M173" s="1">
        <f t="shared" si="169"/>
        <v>1.6125245123219456</v>
      </c>
      <c r="N173" s="1">
        <f t="shared" si="169"/>
        <v>2.1131916809487716</v>
      </c>
      <c r="O173" s="1">
        <f t="shared" si="169"/>
        <v>2.6297034855021275</v>
      </c>
      <c r="P173" s="1">
        <f>SUM(P174:P180)</f>
        <v>2.7797191677285871</v>
      </c>
      <c r="Q173" s="1">
        <f>SUM(Q174:Q180)</f>
        <v>3.2269518928304173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9.4571148594493323E-2</v>
      </c>
      <c r="G174" s="1">
        <f>'[1]Electricity and CHPs'!C70</f>
        <v>9.6149658558263105E-3</v>
      </c>
      <c r="H174" s="1">
        <f>'[1]Electricity and CHPs'!D70</f>
        <v>9.349071614743229E-2</v>
      </c>
      <c r="I174" s="1">
        <f>'[1]Electricity and CHPs'!E70</f>
        <v>4.4533924256607169E-2</v>
      </c>
      <c r="J174" s="1">
        <f>'[1]Electricity and CHPs'!F70</f>
        <v>3.8997759818377074E-2</v>
      </c>
      <c r="K174" s="1">
        <f>'[1]Electricity and CHPs'!G70</f>
        <v>3.0967108460841605E-2</v>
      </c>
      <c r="L174" s="1">
        <f>'[1]Electricity and CHPs'!H70</f>
        <v>4.3008903941800817E-3</v>
      </c>
      <c r="M174" s="1">
        <f>'[1]Electricity and CHPs'!I70</f>
        <v>1.7332308579004203E-2</v>
      </c>
      <c r="N174" s="1">
        <f>'[1]Electricity and CHPs'!J70</f>
        <v>9.3338935436740988E-2</v>
      </c>
      <c r="O174" s="1">
        <f>'[1]Electricity and CHPs'!K70</f>
        <v>9.3360279755257264E-2</v>
      </c>
      <c r="P174" s="1">
        <f>'[1]Electricity and CHPs'!L70</f>
        <v>9.3353230683082836E-2</v>
      </c>
      <c r="Q174" s="1">
        <f>'[1]Electricity and CHPs'!M70</f>
        <v>9.3359460233291211E-2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5.1129626166135332E-3</v>
      </c>
      <c r="G175" s="1">
        <f>'[1]Electricity and CHPs'!C71</f>
        <v>4.1443708100326613E-3</v>
      </c>
      <c r="H175" s="1">
        <f>'[1]Electricity and CHPs'!D71</f>
        <v>5.1303354687389242E-3</v>
      </c>
      <c r="I175" s="1">
        <f>'[1]Electricity and CHPs'!E71</f>
        <v>4.6737317403938231E-3</v>
      </c>
      <c r="J175" s="1">
        <f>'[1]Electricity and CHPs'!F71</f>
        <v>1.0885308865713657E-2</v>
      </c>
      <c r="K175" s="1">
        <f>'[1]Electricity and CHPs'!G71</f>
        <v>0.13957368152104119</v>
      </c>
      <c r="L175" s="1">
        <f>'[1]Electricity and CHPs'!H71</f>
        <v>0.14101543229511512</v>
      </c>
      <c r="M175" s="1">
        <f>'[1]Electricity and CHPs'!I71</f>
        <v>0.23074407694568988</v>
      </c>
      <c r="N175" s="1">
        <f>'[1]Electricity and CHPs'!J71</f>
        <v>0.27527879196153698</v>
      </c>
      <c r="O175" s="1">
        <f>'[1]Electricity and CHPs'!K71</f>
        <v>0.33974954340028818</v>
      </c>
      <c r="P175" s="1">
        <f>'[1]Electricity and CHPs'!L71</f>
        <v>0.34152155819341956</v>
      </c>
      <c r="Q175" s="1">
        <f>'[1]Electricity and CHPs'!M71</f>
        <v>0.35676600829996191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4.7250506881884678E-3</v>
      </c>
      <c r="G176" s="1">
        <f>'[1]Electricity and CHPs'!C72</f>
        <v>3.8431875323364003E-3</v>
      </c>
      <c r="H176" s="1">
        <f>'[1]Electricity and CHPs'!D72</f>
        <v>4.736003078041515E-3</v>
      </c>
      <c r="I176" s="1">
        <f>'[1]Electricity and CHPs'!E72</f>
        <v>4.4828773929018852E-3</v>
      </c>
      <c r="J176" s="1">
        <f>'[1]Electricity and CHPs'!F72</f>
        <v>1.0771474381858402E-2</v>
      </c>
      <c r="K176" s="1">
        <f>'[1]Electricity and CHPs'!G72</f>
        <v>5.8284771657195714E-2</v>
      </c>
      <c r="L176" s="1">
        <f>'[1]Electricity and CHPs'!H72</f>
        <v>0.38117426528472398</v>
      </c>
      <c r="M176" s="1">
        <f>'[1]Electricity and CHPs'!I72</f>
        <v>0.92830335278788301</v>
      </c>
      <c r="N176" s="1">
        <f>'[1]Electricity and CHPs'!J72</f>
        <v>1.2870124283131847</v>
      </c>
      <c r="O176" s="1">
        <f>'[1]Electricity and CHPs'!K72</f>
        <v>1.7153575161083965</v>
      </c>
      <c r="P176" s="1">
        <f>'[1]Electricity and CHPs'!L72</f>
        <v>1.8395279136449743</v>
      </c>
      <c r="Q176" s="1">
        <f>'[1]Electricity and CHPs'!M72</f>
        <v>2.2440617657475661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1.5684973146843284E-3</v>
      </c>
      <c r="G177" s="1">
        <f>'[1]Electricity and CHPs'!C73</f>
        <v>1.559385426231686E-3</v>
      </c>
      <c r="H177" s="1">
        <f>'[1]Electricity and CHPs'!D73</f>
        <v>1.5680830722007268E-3</v>
      </c>
      <c r="I177" s="1">
        <f>'[1]Electricity and CHPs'!E73</f>
        <v>3.8601408363358847E-2</v>
      </c>
      <c r="J177" s="1">
        <f>'[1]Electricity and CHPs'!F73</f>
        <v>6.2691506028409949E-2</v>
      </c>
      <c r="K177" s="1">
        <f>'[1]Electricity and CHPs'!G73</f>
        <v>6.3874806677665E-2</v>
      </c>
      <c r="L177" s="1">
        <f>'[1]Electricity and CHPs'!H73</f>
        <v>6.6478867839409428E-2</v>
      </c>
      <c r="M177" s="1">
        <f>'[1]Electricity and CHPs'!I73</f>
        <v>8.2289475396205569E-2</v>
      </c>
      <c r="N177" s="1">
        <f>'[1]Electricity and CHPs'!J73</f>
        <v>7.9024377815057931E-2</v>
      </c>
      <c r="O177" s="1">
        <f>'[1]Electricity and CHPs'!K73</f>
        <v>9.2159819147920027E-2</v>
      </c>
      <c r="P177" s="1">
        <f>'[1]Electricity and CHPs'!L73</f>
        <v>0.10079449100509397</v>
      </c>
      <c r="Q177" s="1">
        <f>'[1]Electricity and CHPs'!M73</f>
        <v>0.12447419012421236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3.1411472024612231E-3</v>
      </c>
      <c r="G178" s="1">
        <f>'[1]Electricity and CHPs'!C74</f>
        <v>3.1208292479834214E-3</v>
      </c>
      <c r="H178" s="1">
        <f>'[1]Electricity and CHPs'!D74</f>
        <v>3.1376882740438176E-3</v>
      </c>
      <c r="I178" s="1">
        <f>'[1]Electricity and CHPs'!E74</f>
        <v>6.4392179705123481E-2</v>
      </c>
      <c r="J178" s="1">
        <f>'[1]Electricity and CHPs'!F74</f>
        <v>0.10423554047976696</v>
      </c>
      <c r="K178" s="1">
        <f>'[1]Electricity and CHPs'!G74</f>
        <v>0.1086835393911724</v>
      </c>
      <c r="L178" s="1">
        <f>'[1]Electricity and CHPs'!H74</f>
        <v>0.11480217370570195</v>
      </c>
      <c r="M178" s="1">
        <f>'[1]Electricity and CHPs'!I74</f>
        <v>0.13251244296150769</v>
      </c>
      <c r="N178" s="1">
        <f>'[1]Electricity and CHPs'!J74</f>
        <v>0.14309440437235327</v>
      </c>
      <c r="O178" s="1">
        <f>'[1]Electricity and CHPs'!K74</f>
        <v>0.1459290259393152</v>
      </c>
      <c r="P178" s="1">
        <f>'[1]Electricity and CHPs'!L74</f>
        <v>0.15212906323836103</v>
      </c>
      <c r="Q178" s="1">
        <f>'[1]Electricity and CHPs'!M74</f>
        <v>0.15320362468332496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3.1410869044016603E-3</v>
      </c>
      <c r="G179" s="1">
        <f>'[1]Electricity and CHPs'!C75</f>
        <v>3.1207654314570391E-3</v>
      </c>
      <c r="H179" s="1">
        <f>'[1]Electricity and CHPs'!D75</f>
        <v>3.1375664204257884E-3</v>
      </c>
      <c r="I179" s="1">
        <f>'[1]Electricity and CHPs'!E75</f>
        <v>6.4557116495285033E-2</v>
      </c>
      <c r="J179" s="1">
        <f>'[1]Electricity and CHPs'!F75</f>
        <v>0.105311300823168</v>
      </c>
      <c r="K179" s="1">
        <f>'[1]Electricity and CHPs'!G75</f>
        <v>0.1216387238114503</v>
      </c>
      <c r="L179" s="1">
        <f>'[1]Electricity and CHPs'!H75</f>
        <v>0.12034184396702438</v>
      </c>
      <c r="M179" s="1">
        <f>'[1]Electricity and CHPs'!I75</f>
        <v>0.13316503191542978</v>
      </c>
      <c r="N179" s="1">
        <f>'[1]Electricity and CHPs'!J75</f>
        <v>0.14314436534765079</v>
      </c>
      <c r="O179" s="1">
        <f>'[1]Electricity and CHPs'!K75</f>
        <v>0.14609990716686796</v>
      </c>
      <c r="P179" s="1">
        <f>'[1]Electricity and CHPs'!L75</f>
        <v>0.15220511707889045</v>
      </c>
      <c r="Q179" s="1">
        <f>'[1]Electricity and CHPs'!M75</f>
        <v>0.15330265638980481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1.5743326893879743E-3</v>
      </c>
      <c r="G180" s="1">
        <f>'[1]Electricity and CHPs'!C76</f>
        <v>1.5651251982182913E-3</v>
      </c>
      <c r="H180" s="1">
        <f>'[1]Electricity and CHPs'!D76</f>
        <v>1.5736786361505611E-3</v>
      </c>
      <c r="I180" s="1">
        <f>'[1]Electricity and CHPs'!E76</f>
        <v>4.4161479476255067E-2</v>
      </c>
      <c r="J180" s="1">
        <f>'[1]Electricity and CHPs'!F76</f>
        <v>7.0291504082991549E-2</v>
      </c>
      <c r="K180" s="1">
        <f>'[1]Electricity and CHPs'!G76</f>
        <v>8.1108080798154361E-2</v>
      </c>
      <c r="L180" s="1">
        <f>'[1]Electricity and CHPs'!H76</f>
        <v>8.2561362778222236E-2</v>
      </c>
      <c r="M180" s="1">
        <f>'[1]Electricity and CHPs'!I76</f>
        <v>8.8177823736225389E-2</v>
      </c>
      <c r="N180" s="1">
        <f>'[1]Electricity and CHPs'!J76</f>
        <v>9.2298377702246651E-2</v>
      </c>
      <c r="O180" s="1">
        <f>'[1]Electricity and CHPs'!K76</f>
        <v>9.7047393984082422E-2</v>
      </c>
      <c r="P180" s="1">
        <f>'[1]Electricity and CHPs'!L76</f>
        <v>0.10018779388476472</v>
      </c>
      <c r="Q180" s="1">
        <f>'[1]Electricity and CHPs'!M76</f>
        <v>0.10178418735225601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31.021002462298863</v>
      </c>
      <c r="G181" s="3">
        <f t="shared" ref="G181:K181" si="170">SUM(G182,G233)</f>
        <v>37.526593856598936</v>
      </c>
      <c r="H181" s="3">
        <f t="shared" si="170"/>
        <v>37.876203606609643</v>
      </c>
      <c r="I181" s="3">
        <f t="shared" si="170"/>
        <v>40.056832762360607</v>
      </c>
      <c r="J181" s="3">
        <f t="shared" si="170"/>
        <v>42.483338438496617</v>
      </c>
      <c r="K181" s="3">
        <f t="shared" si="170"/>
        <v>42.620378712530581</v>
      </c>
      <c r="L181" s="3">
        <f t="shared" ref="L181:O181" si="171">SUM(L182,L233)</f>
        <v>43.593902546655784</v>
      </c>
      <c r="M181" s="3">
        <f t="shared" si="171"/>
        <v>44.594790993665853</v>
      </c>
      <c r="N181" s="3">
        <f t="shared" si="171"/>
        <v>48.948961094089142</v>
      </c>
      <c r="O181" s="3">
        <f t="shared" si="171"/>
        <v>48.981696166357281</v>
      </c>
      <c r="P181" s="3">
        <f>SUM(P182,P233)</f>
        <v>48.944353610196266</v>
      </c>
      <c r="Q181" s="3">
        <f>SUM(Q182,Q233)</f>
        <v>48.220048564447232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24.508152189585296</v>
      </c>
      <c r="G182" s="1">
        <f t="shared" si="172"/>
        <v>29.304602802586842</v>
      </c>
      <c r="H182" s="1">
        <f t="shared" si="172"/>
        <v>29.455365604409508</v>
      </c>
      <c r="I182" s="1">
        <f t="shared" si="172"/>
        <v>25.91996084031242</v>
      </c>
      <c r="J182" s="1">
        <f t="shared" si="172"/>
        <v>25.11206905555526</v>
      </c>
      <c r="K182" s="1">
        <f t="shared" si="172"/>
        <v>25.724129542461476</v>
      </c>
      <c r="L182" s="1">
        <f t="shared" ref="L182:O182" si="173">L183+L210</f>
        <v>25.893649371541759</v>
      </c>
      <c r="M182" s="1">
        <f t="shared" si="173"/>
        <v>26.67586293744511</v>
      </c>
      <c r="N182" s="1">
        <f t="shared" si="173"/>
        <v>29.820150297773239</v>
      </c>
      <c r="O182" s="1">
        <f t="shared" si="173"/>
        <v>29.761085183567509</v>
      </c>
      <c r="P182" s="1">
        <f>P183+P210</f>
        <v>29.43486436995569</v>
      </c>
      <c r="Q182" s="1">
        <f>Q183+Q210</f>
        <v>28.402162694125739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17.508157250691919</v>
      </c>
      <c r="G183" s="1">
        <f t="shared" si="174"/>
        <v>13.471034916696309</v>
      </c>
      <c r="H183" s="1">
        <f t="shared" si="174"/>
        <v>13.87255931162424</v>
      </c>
      <c r="I183" s="1">
        <f t="shared" si="174"/>
        <v>16.78916081743597</v>
      </c>
      <c r="J183" s="1">
        <f t="shared" si="174"/>
        <v>16.628974178119858</v>
      </c>
      <c r="K183" s="1">
        <f t="shared" si="174"/>
        <v>18.570350600770261</v>
      </c>
      <c r="L183" s="1">
        <f t="shared" ref="L183:O183" si="175">SUM(L185,L189,L190,L198,L199,L207,L209)</f>
        <v>19.690017980564711</v>
      </c>
      <c r="M183" s="1">
        <f t="shared" si="175"/>
        <v>19.28704316074851</v>
      </c>
      <c r="N183" s="1">
        <f t="shared" si="175"/>
        <v>14.05249744597528</v>
      </c>
      <c r="O183" s="1">
        <f t="shared" si="175"/>
        <v>13.800273275011877</v>
      </c>
      <c r="P183" s="1">
        <f>SUM(P185,P189,P190,P198,P199,P207,P209)</f>
        <v>13.262677333005596</v>
      </c>
      <c r="Q183" s="1">
        <f>SUM(Q185,Q189,Q190,Q198,Q199,Q207,Q209)</f>
        <v>13.084064168532596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9.2636903173326252E-3</v>
      </c>
      <c r="G184" s="1">
        <f t="shared" ref="G184:O184" si="176">G185</f>
        <v>2.0999755417367254E-4</v>
      </c>
      <c r="H184" s="1">
        <f t="shared" si="176"/>
        <v>8.4723474593381958E-3</v>
      </c>
      <c r="I184" s="1">
        <f t="shared" si="176"/>
        <v>5.6461822409853459E-3</v>
      </c>
      <c r="J184" s="1">
        <f t="shared" si="176"/>
        <v>7.8292346018216438E-3</v>
      </c>
      <c r="K184" s="1">
        <f t="shared" si="176"/>
        <v>8.6745925284503738E-3</v>
      </c>
      <c r="L184" s="1">
        <f t="shared" si="176"/>
        <v>9.0983902088671575E-3</v>
      </c>
      <c r="M184" s="1">
        <f t="shared" si="176"/>
        <v>1.4843743125029661E-2</v>
      </c>
      <c r="N184" s="1">
        <f t="shared" si="176"/>
        <v>1.0141965264715797E-2</v>
      </c>
      <c r="O184" s="1">
        <f t="shared" si="176"/>
        <v>1.4284749955804399E-2</v>
      </c>
      <c r="P184" s="1">
        <f>P185</f>
        <v>1.1529533812358198E-2</v>
      </c>
      <c r="Q184" s="1">
        <f>Q185</f>
        <v>1.430478625707543E-2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9.2636903173326252E-3</v>
      </c>
      <c r="G185" s="1">
        <f>'[1]Electricity and CHPs'!C$94</f>
        <v>2.0999755417367254E-4</v>
      </c>
      <c r="H185" s="1">
        <f>'[1]Electricity and CHPs'!D$94</f>
        <v>8.4723474593381958E-3</v>
      </c>
      <c r="I185" s="1">
        <f>'[1]Electricity and CHPs'!E$94</f>
        <v>5.6461822409853459E-3</v>
      </c>
      <c r="J185" s="1">
        <f>'[1]Electricity and CHPs'!F$94</f>
        <v>7.8292346018216438E-3</v>
      </c>
      <c r="K185" s="1">
        <f>'[1]Electricity and CHPs'!G$94</f>
        <v>8.6745925284503738E-3</v>
      </c>
      <c r="L185" s="1">
        <f>'[1]Electricity and CHPs'!H$94</f>
        <v>9.0983902088671575E-3</v>
      </c>
      <c r="M185" s="1">
        <f>'[1]Electricity and CHPs'!I$94</f>
        <v>1.4843743125029661E-2</v>
      </c>
      <c r="N185" s="1">
        <f>'[1]Electricity and CHPs'!J$94</f>
        <v>1.0141965264715797E-2</v>
      </c>
      <c r="O185" s="1">
        <f>'[1]Electricity and CHPs'!K$94</f>
        <v>1.4284749955804399E-2</v>
      </c>
      <c r="P185" s="1">
        <f>'[1]Electricity and CHPs'!L$94</f>
        <v>1.1529533812358198E-2</v>
      </c>
      <c r="Q185" s="1">
        <f>'[1]Electricity and CHPs'!M$94</f>
        <v>1.430478625707543E-2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9.2636903173326252E-3</v>
      </c>
      <c r="G186" s="1">
        <f t="shared" ref="G186:K186" si="177">G185-G187</f>
        <v>2.0999755417367254E-4</v>
      </c>
      <c r="H186" s="1">
        <f t="shared" si="177"/>
        <v>8.4723474593381958E-3</v>
      </c>
      <c r="I186" s="1">
        <f t="shared" si="177"/>
        <v>5.6461822409853459E-3</v>
      </c>
      <c r="J186" s="1">
        <f t="shared" si="177"/>
        <v>7.8292346018216438E-3</v>
      </c>
      <c r="K186" s="1">
        <f t="shared" si="177"/>
        <v>8.6745925284503738E-3</v>
      </c>
      <c r="L186" s="1">
        <f t="shared" ref="L186:O186" si="178">L185-L187</f>
        <v>9.0983902088671575E-3</v>
      </c>
      <c r="M186" s="1">
        <f t="shared" si="178"/>
        <v>1.4843743125029661E-2</v>
      </c>
      <c r="N186" s="1">
        <f t="shared" si="178"/>
        <v>1.0141965264715797E-2</v>
      </c>
      <c r="O186" s="1">
        <f t="shared" si="178"/>
        <v>1.4284749955804399E-2</v>
      </c>
      <c r="P186" s="1">
        <f>P185-P187</f>
        <v>1.1529533812358198E-2</v>
      </c>
      <c r="Q186" s="1">
        <f>Q185-Q187</f>
        <v>1.430478625707543E-2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1.8035517457020882</v>
      </c>
      <c r="G188" s="1">
        <f t="shared" ref="G188:K188" si="181">SUM(G189:G190)</f>
        <v>4.7209514936643026E-4</v>
      </c>
      <c r="H188" s="1">
        <f t="shared" si="181"/>
        <v>2.7025782407494689E-2</v>
      </c>
      <c r="I188" s="1">
        <f t="shared" si="181"/>
        <v>1.1629536958386193</v>
      </c>
      <c r="J188" s="1">
        <f t="shared" si="181"/>
        <v>0.81284161173164116</v>
      </c>
      <c r="K188" s="1">
        <f t="shared" si="181"/>
        <v>2.473144665899504</v>
      </c>
      <c r="L188" s="1">
        <f t="shared" ref="L188:O188" si="182">SUM(L189:L190)</f>
        <v>3.7931589634885561</v>
      </c>
      <c r="M188" s="1">
        <f t="shared" si="182"/>
        <v>4.5888372673288176</v>
      </c>
      <c r="N188" s="1">
        <f t="shared" si="182"/>
        <v>1.4500670111129372</v>
      </c>
      <c r="O188" s="1">
        <f t="shared" si="182"/>
        <v>1.1322125795155222</v>
      </c>
      <c r="P188" s="1">
        <f>SUM(P189:P190)</f>
        <v>9.7578567525323456E-2</v>
      </c>
      <c r="Q188" s="1">
        <f>SUM(Q189:Q190)</f>
        <v>6.4572003442902912E-2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1.8035517457020882</v>
      </c>
      <c r="G189" s="1">
        <f>'[1]Electricity and CHPs'!C$91</f>
        <v>4.7209514936643026E-4</v>
      </c>
      <c r="H189" s="1">
        <f>'[1]Electricity and CHPs'!D$91</f>
        <v>2.7025782407494689E-2</v>
      </c>
      <c r="I189" s="1">
        <f>'[1]Electricity and CHPs'!E$91</f>
        <v>1.1629536958386193</v>
      </c>
      <c r="J189" s="1">
        <f>'[1]Electricity and CHPs'!F$91</f>
        <v>0.81284161173164116</v>
      </c>
      <c r="K189" s="1">
        <f>'[1]Electricity and CHPs'!G$91</f>
        <v>1.8831925778204675</v>
      </c>
      <c r="L189" s="1">
        <f>'[1]Electricity and CHPs'!H$91</f>
        <v>2.2021132067030207</v>
      </c>
      <c r="M189" s="1">
        <f>'[1]Electricity and CHPs'!I$91</f>
        <v>2.9657526778672998</v>
      </c>
      <c r="N189" s="1">
        <f>'[1]Electricity and CHPs'!J$91</f>
        <v>0.25206780492263131</v>
      </c>
      <c r="O189" s="1">
        <f>'[1]Electricity and CHPs'!K$91</f>
        <v>5.1981962796031234E-2</v>
      </c>
      <c r="P189" s="1">
        <f>'[1]Electricity and CHPs'!L$91</f>
        <v>2.2181260425225929E-2</v>
      </c>
      <c r="Q189" s="1">
        <f>'[1]Electricity and CHPs'!M$91</f>
        <v>1.9303309005423555E-2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0.58995208807903676</v>
      </c>
      <c r="L190" s="1">
        <f>'[1]Electricity and CHPs'!H$95</f>
        <v>1.5910457567855354</v>
      </c>
      <c r="M190" s="1">
        <f>'[1]Electricity and CHPs'!I$95</f>
        <v>1.6230845894615176</v>
      </c>
      <c r="N190" s="1">
        <f>'[1]Electricity and CHPs'!J$95</f>
        <v>1.197999206190306</v>
      </c>
      <c r="O190" s="1">
        <f>'[1]Electricity and CHPs'!K$95</f>
        <v>1.0802306167194911</v>
      </c>
      <c r="P190" s="1">
        <f>'[1]Electricity and CHPs'!L$95</f>
        <v>7.5397307100097524E-2</v>
      </c>
      <c r="Q190" s="1">
        <f>'[1]Electricity and CHPs'!M$95</f>
        <v>4.5268694437479357E-2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1.7561171232538832</v>
      </c>
      <c r="G191" s="1">
        <f t="shared" ref="G191:K191" si="183">SUM(G192:G193)</f>
        <v>4.512654900033851E-4</v>
      </c>
      <c r="H191" s="1">
        <f t="shared" si="183"/>
        <v>2.4468819024012118E-2</v>
      </c>
      <c r="I191" s="1">
        <f t="shared" si="183"/>
        <v>1.1110375604837517</v>
      </c>
      <c r="J191" s="1">
        <f t="shared" si="183"/>
        <v>0.78551724600282002</v>
      </c>
      <c r="K191" s="1">
        <f t="shared" si="183"/>
        <v>2.4160694071421811</v>
      </c>
      <c r="L191" s="1">
        <f t="shared" ref="L191:O191" si="184">SUM(L192:L193)</f>
        <v>3.7232878589156275</v>
      </c>
      <c r="M191" s="1">
        <f t="shared" si="184"/>
        <v>4.5108697384000767</v>
      </c>
      <c r="N191" s="1">
        <f t="shared" si="184"/>
        <v>1.4278121479714974</v>
      </c>
      <c r="O191" s="1">
        <f t="shared" si="184"/>
        <v>1.1154667138778824</v>
      </c>
      <c r="P191" s="1">
        <f>SUM(P192:P193)</f>
        <v>9.6067551769363296E-2</v>
      </c>
      <c r="Q191" s="1">
        <f>SUM(Q192:Q193)</f>
        <v>6.3363993379766309E-2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1.7561171232538832</v>
      </c>
      <c r="G192" s="1">
        <f t="shared" ref="G192:K192" si="185">G189-G195</f>
        <v>4.512654900033851E-4</v>
      </c>
      <c r="H192" s="1">
        <f t="shared" si="185"/>
        <v>2.4468819024012118E-2</v>
      </c>
      <c r="I192" s="1">
        <f t="shared" si="185"/>
        <v>1.1110375604837517</v>
      </c>
      <c r="J192" s="1">
        <f t="shared" si="185"/>
        <v>0.78551724600282002</v>
      </c>
      <c r="K192" s="1">
        <f t="shared" si="185"/>
        <v>1.8397322395915749</v>
      </c>
      <c r="L192" s="1">
        <f t="shared" ref="L192:O192" si="186">L189-L195</f>
        <v>2.1615496332730619</v>
      </c>
      <c r="M192" s="1">
        <f t="shared" si="186"/>
        <v>2.9153624822172128</v>
      </c>
      <c r="N192" s="1">
        <f t="shared" si="186"/>
        <v>0.24819920129402329</v>
      </c>
      <c r="O192" s="1">
        <f t="shared" si="186"/>
        <v>5.1213129292224359E-2</v>
      </c>
      <c r="P192" s="1">
        <f>P189-P195</f>
        <v>2.1837780962065394E-2</v>
      </c>
      <c r="Q192" s="1">
        <f>Q189-Q195</f>
        <v>1.8942183590583261E-2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0.57633716755060604</v>
      </c>
      <c r="L193" s="1">
        <f t="shared" ref="L193:O193" si="188">L190-L196</f>
        <v>1.5617382256425654</v>
      </c>
      <c r="M193" s="1">
        <f t="shared" si="188"/>
        <v>1.5955072561828636</v>
      </c>
      <c r="N193" s="1">
        <f t="shared" si="188"/>
        <v>1.1796129466774741</v>
      </c>
      <c r="O193" s="1">
        <f t="shared" si="188"/>
        <v>1.064253584585658</v>
      </c>
      <c r="P193" s="1">
        <f>P190-P196</f>
        <v>7.4229770807297896E-2</v>
      </c>
      <c r="Q193" s="1">
        <f>Q190-Q196</f>
        <v>4.4421809789183045E-2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4.7434622448204927E-2</v>
      </c>
      <c r="G194" s="1">
        <f t="shared" ref="G194:K194" si="189">SUM(G195:G196)</f>
        <v>2.0829659363045161E-5</v>
      </c>
      <c r="H194" s="1">
        <f t="shared" si="189"/>
        <v>2.5569633834825719E-3</v>
      </c>
      <c r="I194" s="1">
        <f t="shared" si="189"/>
        <v>5.1916135354867679E-2</v>
      </c>
      <c r="J194" s="1">
        <f t="shared" si="189"/>
        <v>2.7324365728821146E-2</v>
      </c>
      <c r="K194" s="1">
        <f t="shared" si="189"/>
        <v>5.7075258757323326E-2</v>
      </c>
      <c r="L194" s="1">
        <f t="shared" ref="L194:O194" si="190">SUM(L195:L196)</f>
        <v>6.9871104572928999E-2</v>
      </c>
      <c r="M194" s="1">
        <f t="shared" si="190"/>
        <v>7.7967528928741009E-2</v>
      </c>
      <c r="N194" s="1">
        <f t="shared" si="190"/>
        <v>2.2254863141439856E-2</v>
      </c>
      <c r="O194" s="1">
        <f t="shared" si="190"/>
        <v>1.6745865637639919E-2</v>
      </c>
      <c r="P194" s="1">
        <f>SUM(P195:P196)</f>
        <v>1.5110157559601631E-3</v>
      </c>
      <c r="Q194" s="1">
        <f>SUM(Q195:Q196)</f>
        <v>1.2080100631366075E-3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4.7434622448204927E-2</v>
      </c>
      <c r="G195" s="1">
        <f t="shared" si="191"/>
        <v>2.0829659363045161E-5</v>
      </c>
      <c r="H195" s="1">
        <f t="shared" si="191"/>
        <v>2.5569633834825719E-3</v>
      </c>
      <c r="I195" s="1">
        <f t="shared" si="191"/>
        <v>5.1916135354867679E-2</v>
      </c>
      <c r="J195" s="1">
        <f t="shared" si="191"/>
        <v>2.7324365728821146E-2</v>
      </c>
      <c r="K195" s="1">
        <f t="shared" si="191"/>
        <v>4.3460338228892552E-2</v>
      </c>
      <c r="L195" s="1">
        <f t="shared" ref="L195:O195" si="192">L189*IFERROR(L118/L86,0)</f>
        <v>4.056357342995888E-2</v>
      </c>
      <c r="M195" s="1">
        <f t="shared" si="192"/>
        <v>5.0390195650087032E-2</v>
      </c>
      <c r="N195" s="1">
        <f t="shared" si="192"/>
        <v>3.8686036286080367E-3</v>
      </c>
      <c r="O195" s="1">
        <f t="shared" si="192"/>
        <v>7.6883350380687265E-4</v>
      </c>
      <c r="P195" s="1">
        <f>P189*IFERROR(P118/P86,0)</f>
        <v>3.434794631605339E-4</v>
      </c>
      <c r="Q195" s="1">
        <f>Q189*IFERROR(Q118/Q86,0)</f>
        <v>3.611254148402932E-4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1.3614920528430772E-2</v>
      </c>
      <c r="L196" s="1">
        <f t="shared" ref="L196:O196" si="193">L190*IFERROR(L119/L87,0)</f>
        <v>2.9307531142970116E-2</v>
      </c>
      <c r="M196" s="1">
        <f t="shared" si="193"/>
        <v>2.7577333278653984E-2</v>
      </c>
      <c r="N196" s="1">
        <f t="shared" si="193"/>
        <v>1.8386259512831821E-2</v>
      </c>
      <c r="O196" s="1">
        <f t="shared" si="193"/>
        <v>1.5977032133833047E-2</v>
      </c>
      <c r="P196" s="1">
        <f>P190*IFERROR(P119/P87,0)</f>
        <v>1.1675362927996292E-3</v>
      </c>
      <c r="Q196" s="1">
        <f>Q190*IFERROR(Q119/Q87,0)</f>
        <v>8.4688464829631431E-4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14.372034899910737</v>
      </c>
      <c r="G197" s="1">
        <f t="shared" ref="G197:K197" si="194">SUM(G198:G199)</f>
        <v>13.051657599449594</v>
      </c>
      <c r="H197" s="1">
        <f t="shared" si="194"/>
        <v>12.171960556085363</v>
      </c>
      <c r="I197" s="1">
        <f t="shared" si="194"/>
        <v>12.77963989875435</v>
      </c>
      <c r="J197" s="1">
        <f t="shared" si="194"/>
        <v>12.342952237054931</v>
      </c>
      <c r="K197" s="1">
        <f t="shared" si="194"/>
        <v>12.03479339734565</v>
      </c>
      <c r="L197" s="1">
        <f t="shared" ref="L197:O197" si="195">SUM(L198:L199)</f>
        <v>11.720079658254756</v>
      </c>
      <c r="M197" s="1">
        <f t="shared" si="195"/>
        <v>11.399071266293895</v>
      </c>
      <c r="N197" s="1">
        <f t="shared" si="195"/>
        <v>11.399072881022448</v>
      </c>
      <c r="O197" s="1">
        <f t="shared" si="195"/>
        <v>11.39906405788968</v>
      </c>
      <c r="P197" s="1">
        <f>SUM(P198:P199)</f>
        <v>11.399062913185745</v>
      </c>
      <c r="Q197" s="1">
        <f>SUM(Q198:Q199)</f>
        <v>11.39899676111332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14.372034899910737</v>
      </c>
      <c r="G198" s="1">
        <f>'[1]Electricity and CHPs'!C$93-G199</f>
        <v>13.051657599449594</v>
      </c>
      <c r="H198" s="1">
        <f>'[1]Electricity and CHPs'!D$93-H199</f>
        <v>12.171960556085363</v>
      </c>
      <c r="I198" s="1">
        <f>'[1]Electricity and CHPs'!E$93-I199</f>
        <v>12.77963989875435</v>
      </c>
      <c r="J198" s="1">
        <f>'[1]Electricity and CHPs'!F$93-J199</f>
        <v>12.342952237054931</v>
      </c>
      <c r="K198" s="1">
        <f>'[1]Electricity and CHPs'!G$93-K199</f>
        <v>12.03479339734565</v>
      </c>
      <c r="L198" s="1">
        <f>'[1]Electricity and CHPs'!H$93-L199</f>
        <v>11.720079658254756</v>
      </c>
      <c r="M198" s="1">
        <f>'[1]Electricity and CHPs'!I$93-M199</f>
        <v>11.399071266293895</v>
      </c>
      <c r="N198" s="1">
        <f>'[1]Electricity and CHPs'!J$93-N199</f>
        <v>11.399072881022448</v>
      </c>
      <c r="O198" s="1">
        <f>'[1]Electricity and CHPs'!K$93-O199</f>
        <v>11.39906405788968</v>
      </c>
      <c r="P198" s="1">
        <f>'[1]Electricity and CHPs'!L$93-P199</f>
        <v>11.399062913185745</v>
      </c>
      <c r="Q198" s="1">
        <f>'[1]Electricity and CHPs'!M$93-Q199</f>
        <v>11.39899676111332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0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0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0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0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0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0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0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7.1860174499553686</v>
      </c>
      <c r="G200" s="1">
        <f t="shared" ref="G200:K200" si="196">SUM(G201:G202)</f>
        <v>6.5258287997247972</v>
      </c>
      <c r="H200" s="1">
        <f t="shared" si="196"/>
        <v>6.0859802780426824</v>
      </c>
      <c r="I200" s="1">
        <f t="shared" si="196"/>
        <v>6.3898199493771761</v>
      </c>
      <c r="J200" s="1">
        <f t="shared" si="196"/>
        <v>6.1714761185274645</v>
      </c>
      <c r="K200" s="1">
        <f t="shared" si="196"/>
        <v>6.0173966986728251</v>
      </c>
      <c r="L200" s="1">
        <f t="shared" ref="L200:O200" si="197">SUM(L201:L202)</f>
        <v>5.860039829127377</v>
      </c>
      <c r="M200" s="1">
        <f t="shared" si="197"/>
        <v>5.6995356331469464</v>
      </c>
      <c r="N200" s="1">
        <f t="shared" si="197"/>
        <v>5.6995364405112241</v>
      </c>
      <c r="O200" s="1">
        <f t="shared" si="197"/>
        <v>5.6995320289448399</v>
      </c>
      <c r="P200" s="1">
        <f>SUM(P201:P202)</f>
        <v>5.6995314565928714</v>
      </c>
      <c r="Q200" s="1">
        <f>SUM(Q201:Q202)</f>
        <v>5.6994983805566601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7.1860174499553686</v>
      </c>
      <c r="G201" s="1">
        <f t="shared" si="198"/>
        <v>6.5258287997247972</v>
      </c>
      <c r="H201" s="1">
        <f t="shared" si="198"/>
        <v>6.0859802780426824</v>
      </c>
      <c r="I201" s="1">
        <f t="shared" si="198"/>
        <v>6.3898199493771761</v>
      </c>
      <c r="J201" s="1">
        <f t="shared" si="198"/>
        <v>6.1714761185274645</v>
      </c>
      <c r="K201" s="1">
        <f t="shared" si="198"/>
        <v>6.0173966986728251</v>
      </c>
      <c r="L201" s="1">
        <f t="shared" ref="L201:O201" si="199">L198*L140/L133</f>
        <v>5.860039829127377</v>
      </c>
      <c r="M201" s="1">
        <f t="shared" si="199"/>
        <v>5.6995356331469464</v>
      </c>
      <c r="N201" s="1">
        <f t="shared" si="199"/>
        <v>5.6995364405112241</v>
      </c>
      <c r="O201" s="1">
        <f t="shared" si="199"/>
        <v>5.6995320289448399</v>
      </c>
      <c r="P201" s="1">
        <f>P198*P140/P133</f>
        <v>5.6995314565928714</v>
      </c>
      <c r="Q201" s="1">
        <f>Q198*Q140/Q133</f>
        <v>5.6994983805566601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</v>
      </c>
      <c r="L202" s="1">
        <f t="shared" ref="L202:O202" si="201">L199*IFERROR(L141/L134,0)</f>
        <v>0</v>
      </c>
      <c r="M202" s="1">
        <f t="shared" si="201"/>
        <v>0</v>
      </c>
      <c r="N202" s="1">
        <f t="shared" si="201"/>
        <v>0</v>
      </c>
      <c r="O202" s="1">
        <f t="shared" si="201"/>
        <v>0</v>
      </c>
      <c r="P202" s="1">
        <f>P199*IFERROR(P141/P134,0)</f>
        <v>0</v>
      </c>
      <c r="Q202" s="1">
        <f>Q199*IFERROR(Q141/Q134,0)</f>
        <v>0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7.1860174499553686</v>
      </c>
      <c r="G203" s="1">
        <f t="shared" ref="G203:K203" si="202">SUM(G204:G205)</f>
        <v>6.5258287997247972</v>
      </c>
      <c r="H203" s="1">
        <f t="shared" si="202"/>
        <v>6.0859802780426806</v>
      </c>
      <c r="I203" s="1">
        <f t="shared" si="202"/>
        <v>6.3898199493771743</v>
      </c>
      <c r="J203" s="1">
        <f t="shared" si="202"/>
        <v>6.1714761185274662</v>
      </c>
      <c r="K203" s="1">
        <f t="shared" si="202"/>
        <v>6.0173966986728251</v>
      </c>
      <c r="L203" s="1">
        <f t="shared" ref="L203:O203" si="203">SUM(L204:L205)</f>
        <v>5.8600398291273788</v>
      </c>
      <c r="M203" s="1">
        <f t="shared" si="203"/>
        <v>5.6995356331469482</v>
      </c>
      <c r="N203" s="1">
        <f t="shared" si="203"/>
        <v>5.6995364405112241</v>
      </c>
      <c r="O203" s="1">
        <f t="shared" si="203"/>
        <v>5.6995320289448399</v>
      </c>
      <c r="P203" s="1">
        <f>SUM(P204:P205)</f>
        <v>5.6995314565928732</v>
      </c>
      <c r="Q203" s="1">
        <f>SUM(Q204:Q205)</f>
        <v>5.6994983805566601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7.1860174499553686</v>
      </c>
      <c r="G204" s="1">
        <f t="shared" si="204"/>
        <v>6.5258287997247972</v>
      </c>
      <c r="H204" s="1">
        <f t="shared" si="204"/>
        <v>6.0859802780426806</v>
      </c>
      <c r="I204" s="1">
        <f t="shared" si="204"/>
        <v>6.3898199493771743</v>
      </c>
      <c r="J204" s="1">
        <f t="shared" si="204"/>
        <v>6.1714761185274662</v>
      </c>
      <c r="K204" s="1">
        <f t="shared" si="204"/>
        <v>6.0173966986728251</v>
      </c>
      <c r="L204" s="1">
        <f t="shared" ref="L204:O204" si="205">L198-L201</f>
        <v>5.8600398291273788</v>
      </c>
      <c r="M204" s="1">
        <f t="shared" si="205"/>
        <v>5.6995356331469482</v>
      </c>
      <c r="N204" s="1">
        <f t="shared" si="205"/>
        <v>5.6995364405112241</v>
      </c>
      <c r="O204" s="1">
        <f t="shared" si="205"/>
        <v>5.6995320289448399</v>
      </c>
      <c r="P204" s="1">
        <f>P198-P201</f>
        <v>5.6995314565928732</v>
      </c>
      <c r="Q204" s="1">
        <f>Q198-Q201</f>
        <v>5.6994983805566601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</v>
      </c>
      <c r="L205" s="1">
        <f t="shared" ref="L205:O205" si="206">L199-L202</f>
        <v>0</v>
      </c>
      <c r="M205" s="1">
        <f t="shared" si="206"/>
        <v>0</v>
      </c>
      <c r="N205" s="1">
        <f t="shared" si="206"/>
        <v>0</v>
      </c>
      <c r="O205" s="1">
        <f t="shared" si="206"/>
        <v>0</v>
      </c>
      <c r="P205" s="1">
        <f>P199-P202</f>
        <v>0</v>
      </c>
      <c r="Q205" s="1">
        <f>Q199-Q202</f>
        <v>0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1.3233069147617611</v>
      </c>
      <c r="G206" s="1">
        <f t="shared" ref="G206:O206" si="207">G207</f>
        <v>0.4186952245431752</v>
      </c>
      <c r="H206" s="1">
        <f t="shared" si="207"/>
        <v>1.6651006256720442</v>
      </c>
      <c r="I206" s="1">
        <f t="shared" si="207"/>
        <v>2.8409210406020144</v>
      </c>
      <c r="J206" s="1">
        <f t="shared" si="207"/>
        <v>3.4653510947314627</v>
      </c>
      <c r="K206" s="1">
        <f t="shared" si="207"/>
        <v>4.0505355792596429</v>
      </c>
      <c r="L206" s="1">
        <f t="shared" si="207"/>
        <v>4.1643296425683562</v>
      </c>
      <c r="M206" s="1">
        <f t="shared" si="207"/>
        <v>3.2764903861698609</v>
      </c>
      <c r="N206" s="1">
        <f t="shared" si="207"/>
        <v>1.1854031323259646</v>
      </c>
      <c r="O206" s="1">
        <f t="shared" si="207"/>
        <v>1.2065134594004077</v>
      </c>
      <c r="P206" s="1">
        <f>P207</f>
        <v>1.5861396356091348</v>
      </c>
      <c r="Q206" s="1">
        <f>Q207</f>
        <v>1.436192863831375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1.3233069147617611</v>
      </c>
      <c r="G207" s="1">
        <f>'[1]Electricity and CHPs'!C$92</f>
        <v>0.4186952245431752</v>
      </c>
      <c r="H207" s="1">
        <f>'[1]Electricity and CHPs'!D$92</f>
        <v>1.6651006256720442</v>
      </c>
      <c r="I207" s="1">
        <f>'[1]Electricity and CHPs'!E$92</f>
        <v>2.8409210406020144</v>
      </c>
      <c r="J207" s="1">
        <f>'[1]Electricity and CHPs'!F$92</f>
        <v>3.4653510947314627</v>
      </c>
      <c r="K207" s="1">
        <f>'[1]Electricity and CHPs'!G$92</f>
        <v>4.0505355792596429</v>
      </c>
      <c r="L207" s="1">
        <f>'[1]Electricity and CHPs'!H$92</f>
        <v>4.1643296425683562</v>
      </c>
      <c r="M207" s="1">
        <f>'[1]Electricity and CHPs'!I$92</f>
        <v>3.2764903861698609</v>
      </c>
      <c r="N207" s="1">
        <f>'[1]Electricity and CHPs'!J$92</f>
        <v>1.1854031323259646</v>
      </c>
      <c r="O207" s="1">
        <f>'[1]Electricity and CHPs'!K$92</f>
        <v>1.2065134594004077</v>
      </c>
      <c r="P207" s="1">
        <f>'[1]Electricity and CHPs'!L$92</f>
        <v>1.5861396356091348</v>
      </c>
      <c r="Q207" s="1">
        <f>'[1]Electricity and CHPs'!M$92</f>
        <v>1.436192863831375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3.2023657370140622E-3</v>
      </c>
      <c r="L208" s="1">
        <f t="shared" si="208"/>
        <v>3.3513260441754905E-3</v>
      </c>
      <c r="M208" s="1">
        <f t="shared" si="208"/>
        <v>7.8004978309083066E-3</v>
      </c>
      <c r="N208" s="1">
        <f t="shared" si="208"/>
        <v>7.8124562492134942E-3</v>
      </c>
      <c r="O208" s="1">
        <f t="shared" si="208"/>
        <v>4.8198428250463138E-2</v>
      </c>
      <c r="P208" s="1">
        <f>+P209</f>
        <v>0.16836668287303441</v>
      </c>
      <c r="Q208" s="1">
        <f>+Q209</f>
        <v>0.16999775388792313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3.2023657370140622E-3</v>
      </c>
      <c r="L209" s="1">
        <f>'[1]Electricity and CHPs'!H$96</f>
        <v>3.3513260441754905E-3</v>
      </c>
      <c r="M209" s="1">
        <f>'[1]Electricity and CHPs'!I$96</f>
        <v>7.8004978309083066E-3</v>
      </c>
      <c r="N209" s="1">
        <f>'[1]Electricity and CHPs'!J$96</f>
        <v>7.8124562492134942E-3</v>
      </c>
      <c r="O209" s="1">
        <f>'[1]Electricity and CHPs'!K$96</f>
        <v>4.8198428250463138E-2</v>
      </c>
      <c r="P209" s="1">
        <f>'[1]Electricity and CHPs'!L$96</f>
        <v>0.16836668287303441</v>
      </c>
      <c r="Q209" s="1">
        <f>'[1]Electricity and CHPs'!M$96</f>
        <v>0.16999775388792313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6.9999949388933755</v>
      </c>
      <c r="G210" s="1">
        <f t="shared" ref="G210:K210" si="209">SUM(G211,G217,G219,G225,G227,G229,G231)</f>
        <v>15.833567885890531</v>
      </c>
      <c r="H210" s="1">
        <f t="shared" si="209"/>
        <v>15.582806292785268</v>
      </c>
      <c r="I210" s="1">
        <f t="shared" si="209"/>
        <v>9.1308000228764499</v>
      </c>
      <c r="J210" s="1">
        <f t="shared" si="209"/>
        <v>8.4830948774354002</v>
      </c>
      <c r="K210" s="1">
        <f t="shared" si="209"/>
        <v>7.153778941691213</v>
      </c>
      <c r="L210" s="1">
        <f t="shared" ref="L210:O210" si="210">SUM(L211,L217,L219,L225,L227,L229,L231)</f>
        <v>6.2036313909770486</v>
      </c>
      <c r="M210" s="1">
        <f t="shared" si="210"/>
        <v>7.3888197766966002</v>
      </c>
      <c r="N210" s="1">
        <f t="shared" si="210"/>
        <v>15.767652851797958</v>
      </c>
      <c r="O210" s="1">
        <f t="shared" si="210"/>
        <v>15.96081190855563</v>
      </c>
      <c r="P210" s="1">
        <f>SUM(P211,P217,P219,P225,P227,P229,P231)</f>
        <v>16.172187036950092</v>
      </c>
      <c r="Q210" s="1">
        <f>SUM(Q211,Q217,Q219,Q225,Q227,Q229,Q231)</f>
        <v>15.318098525593143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2.6346731257256097</v>
      </c>
      <c r="G211" s="1">
        <f t="shared" ref="G211:O211" si="211">+G212</f>
        <v>3.522353377399817</v>
      </c>
      <c r="H211" s="1">
        <f t="shared" si="211"/>
        <v>3.5208986512074478</v>
      </c>
      <c r="I211" s="1">
        <f t="shared" si="211"/>
        <v>2.4168847825640971</v>
      </c>
      <c r="J211" s="1">
        <f t="shared" si="211"/>
        <v>2.6662105038456936</v>
      </c>
      <c r="K211" s="1">
        <f t="shared" si="211"/>
        <v>2.6666720346459654</v>
      </c>
      <c r="L211" s="1">
        <f t="shared" si="211"/>
        <v>1.6151926765377698</v>
      </c>
      <c r="M211" s="1">
        <f t="shared" si="211"/>
        <v>2.6660958779284503</v>
      </c>
      <c r="N211" s="1">
        <f t="shared" si="211"/>
        <v>1.5456413864466141</v>
      </c>
      <c r="O211" s="1">
        <f t="shared" si="211"/>
        <v>1.5479901703208558</v>
      </c>
      <c r="P211" s="1">
        <f>+P212</f>
        <v>1.5456741202221005</v>
      </c>
      <c r="Q211" s="1">
        <f>+Q212</f>
        <v>1.5460636494700313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2.6346731257256097</v>
      </c>
      <c r="G212" s="1">
        <f>'[1]Electricity and CHPs'!C$97+G216</f>
        <v>3.522353377399817</v>
      </c>
      <c r="H212" s="1">
        <f>'[1]Electricity and CHPs'!D$97+H216</f>
        <v>3.5208986512074478</v>
      </c>
      <c r="I212" s="1">
        <f>'[1]Electricity and CHPs'!E$97+I216</f>
        <v>2.4168847825640971</v>
      </c>
      <c r="J212" s="1">
        <f>'[1]Electricity and CHPs'!F$97+J216</f>
        <v>2.6662105038456936</v>
      </c>
      <c r="K212" s="1">
        <f>'[1]Electricity and CHPs'!G$97+K216</f>
        <v>2.6666720346459654</v>
      </c>
      <c r="L212" s="1">
        <f>'[1]Electricity and CHPs'!H$97+L216</f>
        <v>1.6151926765377698</v>
      </c>
      <c r="M212" s="1">
        <f>'[1]Electricity and CHPs'!I$97+M216</f>
        <v>2.6660958779284503</v>
      </c>
      <c r="N212" s="1">
        <f>'[1]Electricity and CHPs'!J$97+N216</f>
        <v>1.5456413864466141</v>
      </c>
      <c r="O212" s="1">
        <f>'[1]Electricity and CHPs'!K$97+O216</f>
        <v>1.5479901703208558</v>
      </c>
      <c r="P212" s="1">
        <f>'[1]Electricity and CHPs'!L$97+P216</f>
        <v>1.5456741202221005</v>
      </c>
      <c r="Q212" s="1">
        <f>'[1]Electricity and CHPs'!M$97+Q216</f>
        <v>1.5460636494700313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1.732898386386748</v>
      </c>
      <c r="G213" s="1">
        <f t="shared" ref="G213:O213" si="212">G214</f>
        <v>1.9788830721296167</v>
      </c>
      <c r="H213" s="1">
        <f t="shared" si="212"/>
        <v>1.977428007674829</v>
      </c>
      <c r="I213" s="1">
        <f t="shared" si="212"/>
        <v>0.87341345804880199</v>
      </c>
      <c r="J213" s="1">
        <f t="shared" si="212"/>
        <v>1.1227372266535154</v>
      </c>
      <c r="K213" s="1">
        <f t="shared" si="212"/>
        <v>1.123196247300954</v>
      </c>
      <c r="L213" s="1">
        <f t="shared" si="212"/>
        <v>7.1712148255242525E-2</v>
      </c>
      <c r="M213" s="1">
        <f t="shared" si="212"/>
        <v>1.1226121298065985</v>
      </c>
      <c r="N213" s="1">
        <f t="shared" si="212"/>
        <v>2.1553485179588439E-3</v>
      </c>
      <c r="O213" s="1">
        <f t="shared" si="212"/>
        <v>4.4981677217745819E-3</v>
      </c>
      <c r="P213" s="1">
        <f>P214</f>
        <v>2.1741510638011441E-3</v>
      </c>
      <c r="Q213" s="1">
        <f>Q214</f>
        <v>2.5372900322770953E-3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1.732898386386748</v>
      </c>
      <c r="G214" s="1">
        <f t="shared" ref="G214:K214" si="213">G212-G216</f>
        <v>1.9788830721296167</v>
      </c>
      <c r="H214" s="1">
        <f t="shared" si="213"/>
        <v>1.977428007674829</v>
      </c>
      <c r="I214" s="1">
        <f t="shared" si="213"/>
        <v>0.87341345804880199</v>
      </c>
      <c r="J214" s="1">
        <f t="shared" si="213"/>
        <v>1.1227372266535154</v>
      </c>
      <c r="K214" s="1">
        <f t="shared" si="213"/>
        <v>1.123196247300954</v>
      </c>
      <c r="L214" s="1">
        <f t="shared" ref="L214:O214" si="214">L212-L216</f>
        <v>7.1712148255242525E-2</v>
      </c>
      <c r="M214" s="1">
        <f t="shared" si="214"/>
        <v>1.1226121298065985</v>
      </c>
      <c r="N214" s="1">
        <f t="shared" si="214"/>
        <v>2.1553485179588439E-3</v>
      </c>
      <c r="O214" s="1">
        <f t="shared" si="214"/>
        <v>4.4981677217745819E-3</v>
      </c>
      <c r="P214" s="1">
        <f>P212-P216</f>
        <v>2.1741510638011441E-3</v>
      </c>
      <c r="Q214" s="1">
        <f>Q212-Q216</f>
        <v>2.5372900322770953E-3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0.90177473933886176</v>
      </c>
      <c r="G215" s="1">
        <f t="shared" ref="G215:O215" si="215">G216</f>
        <v>1.5434703052702003</v>
      </c>
      <c r="H215" s="1">
        <f t="shared" si="215"/>
        <v>1.5434706435326189</v>
      </c>
      <c r="I215" s="1">
        <f t="shared" si="215"/>
        <v>1.5434713245152951</v>
      </c>
      <c r="J215" s="1">
        <f t="shared" si="215"/>
        <v>1.5434732771921782</v>
      </c>
      <c r="K215" s="1">
        <f t="shared" si="215"/>
        <v>1.5434757873450113</v>
      </c>
      <c r="L215" s="1">
        <f t="shared" si="215"/>
        <v>1.5434805282825272</v>
      </c>
      <c r="M215" s="1">
        <f t="shared" si="215"/>
        <v>1.5434837481218517</v>
      </c>
      <c r="N215" s="1">
        <f t="shared" si="215"/>
        <v>1.5434860379286552</v>
      </c>
      <c r="O215" s="1">
        <f t="shared" si="215"/>
        <v>1.5434920025990813</v>
      </c>
      <c r="P215" s="1">
        <f>P216</f>
        <v>1.5434999691582993</v>
      </c>
      <c r="Q215" s="1">
        <f>Q216</f>
        <v>1.5435263594377542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0.90177473933886176</v>
      </c>
      <c r="G216" s="1">
        <f>'[1]Electricity and CHPs'!C$98</f>
        <v>1.5434703052702003</v>
      </c>
      <c r="H216" s="1">
        <f>'[1]Electricity and CHPs'!D$98</f>
        <v>1.5434706435326189</v>
      </c>
      <c r="I216" s="1">
        <f>'[1]Electricity and CHPs'!E$98</f>
        <v>1.5434713245152951</v>
      </c>
      <c r="J216" s="1">
        <f>'[1]Electricity and CHPs'!F$98</f>
        <v>1.5434732771921782</v>
      </c>
      <c r="K216" s="1">
        <f>'[1]Electricity and CHPs'!G$98</f>
        <v>1.5434757873450113</v>
      </c>
      <c r="L216" s="1">
        <f>'[1]Electricity and CHPs'!H$98</f>
        <v>1.5434805282825272</v>
      </c>
      <c r="M216" s="1">
        <f>'[1]Electricity and CHPs'!I$98</f>
        <v>1.5434837481218517</v>
      </c>
      <c r="N216" s="1">
        <f>'[1]Electricity and CHPs'!J$98</f>
        <v>1.5434860379286552</v>
      </c>
      <c r="O216" s="1">
        <f>'[1]Electricity and CHPs'!K$98</f>
        <v>1.5434920025990813</v>
      </c>
      <c r="P216" s="1">
        <f>'[1]Electricity and CHPs'!L$98</f>
        <v>1.5434999691582993</v>
      </c>
      <c r="Q216" s="1">
        <f>'[1]Electricity and CHPs'!M$98</f>
        <v>1.5435263594377542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2.9000018193524753</v>
      </c>
      <c r="G217" s="1">
        <f t="shared" ref="G217:O217" si="216">+G218</f>
        <v>7.6037912730020407</v>
      </c>
      <c r="H217" s="1">
        <f t="shared" si="216"/>
        <v>7.6009614204154401</v>
      </c>
      <c r="I217" s="1">
        <f t="shared" si="216"/>
        <v>2.3001812963522608</v>
      </c>
      <c r="J217" s="1">
        <f t="shared" si="216"/>
        <v>1.3911511562388295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9.3337861850433459</v>
      </c>
      <c r="O217" s="1">
        <f t="shared" si="216"/>
        <v>9.3351297303727279</v>
      </c>
      <c r="P217" s="1">
        <f>+P218</f>
        <v>9.3349723130535871</v>
      </c>
      <c r="Q217" s="1">
        <f>+Q218</f>
        <v>8.2462564659651587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2.9000018193524753</v>
      </c>
      <c r="G218" s="1">
        <f>'[1]Electricity and CHPs'!C$99</f>
        <v>7.6037912730020407</v>
      </c>
      <c r="H218" s="1">
        <f>'[1]Electricity and CHPs'!D$99</f>
        <v>7.6009614204154401</v>
      </c>
      <c r="I218" s="1">
        <f>'[1]Electricity and CHPs'!E$99</f>
        <v>2.3001812963522608</v>
      </c>
      <c r="J218" s="1">
        <f>'[1]Electricity and CHPs'!F$99</f>
        <v>1.3911511562388295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9.3337861850433459</v>
      </c>
      <c r="O218" s="1">
        <f>'[1]Electricity and CHPs'!K$99</f>
        <v>9.3351297303727279</v>
      </c>
      <c r="P218" s="1">
        <f>'[1]Electricity and CHPs'!L$99</f>
        <v>9.3349723130535871</v>
      </c>
      <c r="Q218" s="1">
        <f>'[1]Electricity and CHPs'!M$99</f>
        <v>8.2462564659651587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0.18406458822320865</v>
      </c>
      <c r="G219" s="1">
        <f t="shared" ref="G219:O219" si="217">+G220</f>
        <v>0.18582447473700625</v>
      </c>
      <c r="H219" s="1">
        <f t="shared" si="217"/>
        <v>2.2894818046117044E-3</v>
      </c>
      <c r="I219" s="1">
        <f t="shared" si="217"/>
        <v>2.4218306109039362E-3</v>
      </c>
      <c r="J219" s="1">
        <f t="shared" si="217"/>
        <v>1.9981409098122878E-3</v>
      </c>
      <c r="K219" s="1">
        <f t="shared" si="217"/>
        <v>1.8266788482634005E-3</v>
      </c>
      <c r="L219" s="1">
        <f t="shared" si="217"/>
        <v>1.7406132104271078E-3</v>
      </c>
      <c r="M219" s="1">
        <f t="shared" si="217"/>
        <v>6.2065200539820995E-4</v>
      </c>
      <c r="N219" s="1">
        <f t="shared" si="217"/>
        <v>1.5252222139233243E-3</v>
      </c>
      <c r="O219" s="1">
        <f t="shared" si="217"/>
        <v>7.1662962069902417E-4</v>
      </c>
      <c r="P219" s="1">
        <f>+P220</f>
        <v>1.2459506383127787E-3</v>
      </c>
      <c r="Q219" s="1">
        <f>+Q220</f>
        <v>7.0119220875411285E-4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0.18406458822320865</v>
      </c>
      <c r="G220" s="1">
        <f>'[1]Electricity and CHPs'!C$100</f>
        <v>0.18582447473700625</v>
      </c>
      <c r="H220" s="1">
        <f>'[1]Electricity and CHPs'!D$100</f>
        <v>2.2894818046117044E-3</v>
      </c>
      <c r="I220" s="1">
        <f>'[1]Electricity and CHPs'!E$100</f>
        <v>2.4218306109039362E-3</v>
      </c>
      <c r="J220" s="1">
        <f>'[1]Electricity and CHPs'!F$100</f>
        <v>1.9981409098122878E-3</v>
      </c>
      <c r="K220" s="1">
        <f>'[1]Electricity and CHPs'!G$100</f>
        <v>1.8266788482634005E-3</v>
      </c>
      <c r="L220" s="1">
        <f>'[1]Electricity and CHPs'!H$100</f>
        <v>1.7406132104271078E-3</v>
      </c>
      <c r="M220" s="1">
        <f>'[1]Electricity and CHPs'!I$100</f>
        <v>6.2065200539820995E-4</v>
      </c>
      <c r="N220" s="1">
        <f>'[1]Electricity and CHPs'!J$100</f>
        <v>1.5252222139233243E-3</v>
      </c>
      <c r="O220" s="1">
        <f>'[1]Electricity and CHPs'!K$100</f>
        <v>7.1662962069902417E-4</v>
      </c>
      <c r="P220" s="1">
        <f>'[1]Electricity and CHPs'!L$100</f>
        <v>1.2459506383127787E-3</v>
      </c>
      <c r="Q220" s="1">
        <f>'[1]Electricity and CHPs'!M$100</f>
        <v>7.0119220875411285E-4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0.18406458822320865</v>
      </c>
      <c r="G221" s="1">
        <f t="shared" ref="G221:O221" si="218">G222</f>
        <v>0.18582447473700625</v>
      </c>
      <c r="H221" s="1">
        <f t="shared" si="218"/>
        <v>2.2894818046117044E-3</v>
      </c>
      <c r="I221" s="1">
        <f t="shared" si="218"/>
        <v>2.4218306109039362E-3</v>
      </c>
      <c r="J221" s="1">
        <f t="shared" si="218"/>
        <v>1.9981409098122878E-3</v>
      </c>
      <c r="K221" s="1">
        <f t="shared" si="218"/>
        <v>1.8266788482634005E-3</v>
      </c>
      <c r="L221" s="1">
        <f>L222</f>
        <v>1.7406132104271078E-3</v>
      </c>
      <c r="M221" s="1">
        <f t="shared" si="218"/>
        <v>6.2065200539820995E-4</v>
      </c>
      <c r="N221" s="1">
        <f t="shared" si="218"/>
        <v>1.5252222139233243E-3</v>
      </c>
      <c r="O221" s="1">
        <f t="shared" si="218"/>
        <v>7.1662962069902417E-4</v>
      </c>
      <c r="P221" s="1">
        <f>P222</f>
        <v>1.2459506383127787E-3</v>
      </c>
      <c r="Q221" s="1">
        <f>Q222</f>
        <v>7.0119220875411285E-4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0.18406458822320865</v>
      </c>
      <c r="G222" s="1">
        <f t="shared" ref="G222:K222" si="219">G220-G224</f>
        <v>0.18582447473700625</v>
      </c>
      <c r="H222" s="1">
        <f t="shared" si="219"/>
        <v>2.2894818046117044E-3</v>
      </c>
      <c r="I222" s="1">
        <f t="shared" si="219"/>
        <v>2.4218306109039362E-3</v>
      </c>
      <c r="J222" s="1">
        <f t="shared" si="219"/>
        <v>1.9981409098122878E-3</v>
      </c>
      <c r="K222" s="1">
        <f t="shared" si="219"/>
        <v>1.8266788482634005E-3</v>
      </c>
      <c r="L222" s="1">
        <f>L220-L224</f>
        <v>1.7406132104271078E-3</v>
      </c>
      <c r="M222" s="1">
        <f t="shared" ref="M222:O222" si="220">M220-M224</f>
        <v>6.2065200539820995E-4</v>
      </c>
      <c r="N222" s="1">
        <f t="shared" si="220"/>
        <v>1.5252222139233243E-3</v>
      </c>
      <c r="O222" s="1">
        <f t="shared" si="220"/>
        <v>7.1662962069902417E-4</v>
      </c>
      <c r="P222" s="1">
        <f>P220-P224</f>
        <v>1.2459506383127787E-3</v>
      </c>
      <c r="Q222" s="1">
        <f>Q220-Q224</f>
        <v>7.0119220875411285E-4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1.2812554055920813</v>
      </c>
      <c r="G225" s="1">
        <f t="shared" ref="G225:O225" si="222">+G226</f>
        <v>1.1563342689760674</v>
      </c>
      <c r="H225" s="1">
        <f t="shared" si="222"/>
        <v>0.99141769729965035</v>
      </c>
      <c r="I225" s="1">
        <f t="shared" si="222"/>
        <v>0.76715510390490427</v>
      </c>
      <c r="J225" s="1">
        <f t="shared" si="222"/>
        <v>0.59366265264449591</v>
      </c>
      <c r="K225" s="1">
        <f t="shared" si="222"/>
        <v>0.45939858344997619</v>
      </c>
      <c r="L225" s="1">
        <f t="shared" si="222"/>
        <v>0.35548454992994433</v>
      </c>
      <c r="M225" s="1">
        <f t="shared" si="222"/>
        <v>0.2750782859184337</v>
      </c>
      <c r="N225" s="1">
        <f t="shared" si="222"/>
        <v>0.21285554365635762</v>
      </c>
      <c r="O225" s="1">
        <f t="shared" si="222"/>
        <v>0.16472545173263264</v>
      </c>
      <c r="P225" s="1">
        <f>+P226</f>
        <v>0.12748487921401913</v>
      </c>
      <c r="Q225" s="1">
        <f>+Q226</f>
        <v>9.8713246956528139E-2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1.2812554055920813</v>
      </c>
      <c r="G226" s="1">
        <f>'[1]Electricity and CHPs'!C$101</f>
        <v>1.1563342689760674</v>
      </c>
      <c r="H226" s="1">
        <f>'[1]Electricity and CHPs'!D$101</f>
        <v>0.99141769729965035</v>
      </c>
      <c r="I226" s="1">
        <f>'[1]Electricity and CHPs'!E$101</f>
        <v>0.76715510390490427</v>
      </c>
      <c r="J226" s="1">
        <f>'[1]Electricity and CHPs'!F$101</f>
        <v>0.59366265264449591</v>
      </c>
      <c r="K226" s="1">
        <f>'[1]Electricity and CHPs'!G$101</f>
        <v>0.45939858344997619</v>
      </c>
      <c r="L226" s="1">
        <f>'[1]Electricity and CHPs'!H$101</f>
        <v>0.35548454992994433</v>
      </c>
      <c r="M226" s="1">
        <f>'[1]Electricity and CHPs'!I$101</f>
        <v>0.2750782859184337</v>
      </c>
      <c r="N226" s="1">
        <f>'[1]Electricity and CHPs'!J$101</f>
        <v>0.21285554365635762</v>
      </c>
      <c r="O226" s="1">
        <f>'[1]Electricity and CHPs'!K$101</f>
        <v>0.16472545173263264</v>
      </c>
      <c r="P226" s="1">
        <f>'[1]Electricity and CHPs'!L$101</f>
        <v>0.12748487921401913</v>
      </c>
      <c r="Q226" s="1">
        <f>'[1]Electricity and CHPs'!M$101</f>
        <v>9.8713246956528139E-2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5.4150629851240426E-5</v>
      </c>
      <c r="J227" s="1">
        <f t="shared" si="223"/>
        <v>8.4222044883349798E-5</v>
      </c>
      <c r="K227" s="1">
        <f t="shared" si="223"/>
        <v>8.8572825605009398E-5</v>
      </c>
      <c r="L227" s="1">
        <f t="shared" si="223"/>
        <v>9.0407158277678267E-5</v>
      </c>
      <c r="M227" s="1">
        <f t="shared" si="223"/>
        <v>9.4205155527102153E-5</v>
      </c>
      <c r="N227" s="1">
        <f t="shared" si="223"/>
        <v>9.5983374698381256E-5</v>
      </c>
      <c r="O227" s="1">
        <f t="shared" si="223"/>
        <v>1.0979230204681288E-4</v>
      </c>
      <c r="P227" s="1">
        <f>+P228</f>
        <v>1.154743298600722E-4</v>
      </c>
      <c r="Q227" s="1">
        <f>+Q228</f>
        <v>2.0411165270620648E-4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5.4150629851240426E-5</v>
      </c>
      <c r="J228" s="1">
        <f>'[1]Electricity and CHPs'!F$102</f>
        <v>8.4222044883349798E-5</v>
      </c>
      <c r="K228" s="1">
        <f>'[1]Electricity and CHPs'!G$102</f>
        <v>8.8572825605009398E-5</v>
      </c>
      <c r="L228" s="1">
        <f>'[1]Electricity and CHPs'!H$102</f>
        <v>9.0407158277678267E-5</v>
      </c>
      <c r="M228" s="1">
        <f>'[1]Electricity and CHPs'!I$102</f>
        <v>9.4205155527102153E-5</v>
      </c>
      <c r="N228" s="1">
        <f>'[1]Electricity and CHPs'!J$102</f>
        <v>9.5983374698381256E-5</v>
      </c>
      <c r="O228" s="1">
        <f>'[1]Electricity and CHPs'!K$102</f>
        <v>1.0979230204681288E-4</v>
      </c>
      <c r="P228" s="1">
        <f>'[1]Electricity and CHPs'!L$102</f>
        <v>1.154743298600722E-4</v>
      </c>
      <c r="Q228" s="1">
        <f>'[1]Electricity and CHPs'!M$102</f>
        <v>2.0411165270620648E-4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4.3698061649734255E-4</v>
      </c>
      <c r="L229" s="1">
        <f t="shared" si="224"/>
        <v>4.3302849196526032E-4</v>
      </c>
      <c r="M229" s="1">
        <f t="shared" si="224"/>
        <v>4.3239561559344706E-4</v>
      </c>
      <c r="N229" s="1">
        <f t="shared" si="224"/>
        <v>4.3363133286564317E-4</v>
      </c>
      <c r="O229" s="1">
        <f t="shared" si="224"/>
        <v>4.3708349517186234E-4</v>
      </c>
      <c r="P229" s="1">
        <f>+P230</f>
        <v>4.4135278401582936E-4</v>
      </c>
      <c r="Q229" s="1">
        <f>+Q230</f>
        <v>5.6753918870144969E-4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4.3698061649734255E-4</v>
      </c>
      <c r="L230" s="1">
        <f>'[1]Electricity and CHPs'!H$90</f>
        <v>4.3302849196526032E-4</v>
      </c>
      <c r="M230" s="1">
        <f>'[1]Electricity and CHPs'!I$90</f>
        <v>4.3239561559344706E-4</v>
      </c>
      <c r="N230" s="1">
        <f>'[1]Electricity and CHPs'!J$90</f>
        <v>4.3363133286564317E-4</v>
      </c>
      <c r="O230" s="1">
        <f>'[1]Electricity and CHPs'!K$90</f>
        <v>4.3708349517186234E-4</v>
      </c>
      <c r="P230" s="1">
        <f>'[1]Electricity and CHPs'!L$90</f>
        <v>4.4135278401582936E-4</v>
      </c>
      <c r="Q230" s="1">
        <f>'[1]Electricity and CHPs'!M$90</f>
        <v>5.6753918870144969E-4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3.3652644917756001</v>
      </c>
      <c r="H231" s="1">
        <f t="shared" si="225"/>
        <v>3.4672390420581176</v>
      </c>
      <c r="I231" s="1">
        <f t="shared" si="225"/>
        <v>3.644102858814434</v>
      </c>
      <c r="J231" s="1">
        <f t="shared" si="225"/>
        <v>3.8299882017516853</v>
      </c>
      <c r="K231" s="1">
        <f t="shared" si="225"/>
        <v>4.0253560913049062</v>
      </c>
      <c r="L231" s="1">
        <f t="shared" si="225"/>
        <v>4.230690115648664</v>
      </c>
      <c r="M231" s="1">
        <f t="shared" si="225"/>
        <v>4.4464983600731971</v>
      </c>
      <c r="N231" s="1">
        <f t="shared" si="225"/>
        <v>4.673314899730153</v>
      </c>
      <c r="O231" s="1">
        <f t="shared" si="225"/>
        <v>4.9117030507114974</v>
      </c>
      <c r="P231" s="1">
        <f>+P232</f>
        <v>5.1622529467081959</v>
      </c>
      <c r="Q231" s="1">
        <f>+Q232</f>
        <v>5.425592320151261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3.3652644917756001</v>
      </c>
      <c r="H232" s="1">
        <f>'[1]Electricity and CHPs'!D$123</f>
        <v>3.4672390420581176</v>
      </c>
      <c r="I232" s="1">
        <f>'[1]Electricity and CHPs'!E$123</f>
        <v>3.644102858814434</v>
      </c>
      <c r="J232" s="1">
        <f>'[1]Electricity and CHPs'!F$123</f>
        <v>3.8299882017516853</v>
      </c>
      <c r="K232" s="1">
        <f>'[1]Electricity and CHPs'!G$123</f>
        <v>4.0253560913049062</v>
      </c>
      <c r="L232" s="1">
        <f>'[1]Electricity and CHPs'!H$123</f>
        <v>4.230690115648664</v>
      </c>
      <c r="M232" s="1">
        <f>'[1]Electricity and CHPs'!I$123</f>
        <v>4.4464983600731971</v>
      </c>
      <c r="N232" s="1">
        <f>'[1]Electricity and CHPs'!J$123</f>
        <v>4.673314899730153</v>
      </c>
      <c r="O232" s="1">
        <f>'[1]Electricity and CHPs'!K$123</f>
        <v>4.9117030507114974</v>
      </c>
      <c r="P232" s="1">
        <f>'[1]Electricity and CHPs'!L$123</f>
        <v>5.1622529467081959</v>
      </c>
      <c r="Q232" s="1">
        <f>'[1]Electricity and CHPs'!M$123</f>
        <v>5.425592320151261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6.5128502727135684</v>
      </c>
      <c r="G233" s="1">
        <f t="shared" ref="G233:K233" si="226">SUM(G234,G240,G273,G282,G288)</f>
        <v>8.2219910540120917</v>
      </c>
      <c r="H233" s="1">
        <f t="shared" si="226"/>
        <v>8.4208380022001332</v>
      </c>
      <c r="I233" s="1">
        <f t="shared" si="226"/>
        <v>14.136871922048186</v>
      </c>
      <c r="J233" s="1">
        <f t="shared" si="226"/>
        <v>17.37126938294136</v>
      </c>
      <c r="K233" s="1">
        <f t="shared" si="226"/>
        <v>16.896249170069105</v>
      </c>
      <c r="L233" s="1">
        <f t="shared" ref="L233:O233" si="227">SUM(L234,L240,L273,L282,L288)</f>
        <v>17.700253175114025</v>
      </c>
      <c r="M233" s="1">
        <f t="shared" si="227"/>
        <v>17.918928056220743</v>
      </c>
      <c r="N233" s="1">
        <f t="shared" si="227"/>
        <v>19.128810796315907</v>
      </c>
      <c r="O233" s="1">
        <f t="shared" si="227"/>
        <v>19.220610982789776</v>
      </c>
      <c r="P233" s="1">
        <f>SUM(P234,P240,P273,P282,P288)</f>
        <v>19.509489240240576</v>
      </c>
      <c r="Q233" s="1">
        <f>SUM(Q234,Q240,Q273,Q282,Q288)</f>
        <v>19.817885870321494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0.92935073994425943</v>
      </c>
      <c r="G234" s="1">
        <f t="shared" ref="G234:O234" si="228">+G235</f>
        <v>2.071807944312857</v>
      </c>
      <c r="H234" s="1">
        <f t="shared" si="228"/>
        <v>2.9017669052040569E-2</v>
      </c>
      <c r="I234" s="1">
        <f t="shared" si="228"/>
        <v>1.2915236220626305</v>
      </c>
      <c r="J234" s="1">
        <f t="shared" si="228"/>
        <v>0.82736329180478885</v>
      </c>
      <c r="K234" s="1">
        <f t="shared" si="228"/>
        <v>4.1074645730818336E-2</v>
      </c>
      <c r="L234" s="1">
        <f t="shared" si="228"/>
        <v>4.4441797083697381E-2</v>
      </c>
      <c r="M234" s="1">
        <f t="shared" si="228"/>
        <v>5.2050285758027177E-2</v>
      </c>
      <c r="N234" s="1">
        <f t="shared" si="228"/>
        <v>6.3544195486014698E-2</v>
      </c>
      <c r="O234" s="1">
        <f t="shared" si="228"/>
        <v>6.0437663034457793E-2</v>
      </c>
      <c r="P234" s="1">
        <f>+P235</f>
        <v>6.0703521660133472E-2</v>
      </c>
      <c r="Q234" s="1">
        <f>+Q235</f>
        <v>6.0049660163976434E-2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0.92935073994425943</v>
      </c>
      <c r="G235" s="1">
        <f>'[1]Electricity and CHPs'!C$104</f>
        <v>2.071807944312857</v>
      </c>
      <c r="H235" s="1">
        <f>'[1]Electricity and CHPs'!D$104</f>
        <v>2.9017669052040569E-2</v>
      </c>
      <c r="I235" s="1">
        <f>'[1]Electricity and CHPs'!E$104</f>
        <v>1.2915236220626305</v>
      </c>
      <c r="J235" s="1">
        <f>'[1]Electricity and CHPs'!F$104</f>
        <v>0.82736329180478885</v>
      </c>
      <c r="K235" s="1">
        <f>'[1]Electricity and CHPs'!G$104</f>
        <v>4.1074645730818336E-2</v>
      </c>
      <c r="L235" s="1">
        <f>'[1]Electricity and CHPs'!H$104</f>
        <v>4.4441797083697381E-2</v>
      </c>
      <c r="M235" s="1">
        <f>'[1]Electricity and CHPs'!I$104</f>
        <v>5.2050285758027177E-2</v>
      </c>
      <c r="N235" s="1">
        <f>'[1]Electricity and CHPs'!J$104</f>
        <v>6.3544195486014698E-2</v>
      </c>
      <c r="O235" s="1">
        <f>'[1]Electricity and CHPs'!K$104</f>
        <v>6.0437663034457793E-2</v>
      </c>
      <c r="P235" s="1">
        <f>'[1]Electricity and CHPs'!L$104</f>
        <v>6.0703521660133472E-2</v>
      </c>
      <c r="Q235" s="1">
        <f>'[1]Electricity and CHPs'!M$104</f>
        <v>6.0049660163976434E-2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0.92935073994425943</v>
      </c>
      <c r="G236" s="1">
        <f t="shared" ref="G236:O236" si="229">G237</f>
        <v>2.071807944312857</v>
      </c>
      <c r="H236" s="1">
        <f t="shared" si="229"/>
        <v>2.9017669052040569E-2</v>
      </c>
      <c r="I236" s="1">
        <f t="shared" si="229"/>
        <v>1.2915236220626305</v>
      </c>
      <c r="J236" s="1">
        <f t="shared" si="229"/>
        <v>0.82736329180478885</v>
      </c>
      <c r="K236" s="1">
        <f t="shared" si="229"/>
        <v>4.1074645730818336E-2</v>
      </c>
      <c r="L236" s="1">
        <f t="shared" si="229"/>
        <v>4.4441797083697381E-2</v>
      </c>
      <c r="M236" s="1">
        <f t="shared" si="229"/>
        <v>5.2050285758027177E-2</v>
      </c>
      <c r="N236" s="1">
        <f t="shared" si="229"/>
        <v>6.3544195486014698E-2</v>
      </c>
      <c r="O236" s="1">
        <f t="shared" si="229"/>
        <v>6.0437663034457793E-2</v>
      </c>
      <c r="P236" s="1">
        <f>P237</f>
        <v>6.0703521660133472E-2</v>
      </c>
      <c r="Q236" s="1">
        <f>Q237</f>
        <v>6.0049660163976434E-2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0.92935073994425943</v>
      </c>
      <c r="G237" s="1">
        <f t="shared" ref="G237:K237" si="230">G235-G239</f>
        <v>2.071807944312857</v>
      </c>
      <c r="H237" s="1">
        <f t="shared" si="230"/>
        <v>2.9017669052040569E-2</v>
      </c>
      <c r="I237" s="1">
        <f t="shared" si="230"/>
        <v>1.2915236220626305</v>
      </c>
      <c r="J237" s="1">
        <f t="shared" si="230"/>
        <v>0.82736329180478885</v>
      </c>
      <c r="K237" s="1">
        <f t="shared" si="230"/>
        <v>4.1074645730818336E-2</v>
      </c>
      <c r="L237" s="1">
        <f t="shared" ref="L237:O237" si="231">L235-L239</f>
        <v>4.4441797083697381E-2</v>
      </c>
      <c r="M237" s="1">
        <f t="shared" si="231"/>
        <v>5.2050285758027177E-2</v>
      </c>
      <c r="N237" s="1">
        <f t="shared" si="231"/>
        <v>6.3544195486014698E-2</v>
      </c>
      <c r="O237" s="1">
        <f t="shared" si="231"/>
        <v>6.0437663034457793E-2</v>
      </c>
      <c r="P237" s="1">
        <f>P235-P239</f>
        <v>6.0703521660133472E-2</v>
      </c>
      <c r="Q237" s="1">
        <f>Q235-Q239</f>
        <v>6.0049660163976434E-2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2.988670328022569</v>
      </c>
      <c r="G240" s="1">
        <f t="shared" ref="G240:K240" si="235">SUM(G241:G250)</f>
        <v>2.4748656299241016</v>
      </c>
      <c r="H240" s="1">
        <f t="shared" si="235"/>
        <v>2.4068482356367453</v>
      </c>
      <c r="I240" s="1">
        <f t="shared" si="235"/>
        <v>6.5339458393338861</v>
      </c>
      <c r="J240" s="1">
        <f t="shared" si="235"/>
        <v>9.205273319598529</v>
      </c>
      <c r="K240" s="1">
        <f t="shared" si="235"/>
        <v>8.8489695041995056</v>
      </c>
      <c r="L240" s="1">
        <f t="shared" ref="L240:O240" si="236">SUM(L241:L250)</f>
        <v>8.6020963986248677</v>
      </c>
      <c r="M240" s="1">
        <f t="shared" si="236"/>
        <v>6.9218755735014703</v>
      </c>
      <c r="N240" s="1">
        <f t="shared" si="236"/>
        <v>6.3514706077020513</v>
      </c>
      <c r="O240" s="1">
        <f t="shared" si="236"/>
        <v>6.3706228502252378</v>
      </c>
      <c r="P240" s="1">
        <f>SUM(P241:P250)</f>
        <v>6.5893130563116138</v>
      </c>
      <c r="Q240" s="1">
        <f>SUM(Q241:Q250)</f>
        <v>6.6352862401450148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0.77368640426103208</v>
      </c>
      <c r="G241" s="1">
        <f>'[1]Electricity and CHPs_IN'!C$39*0.75-G88-G242</f>
        <v>0.10237930838440749</v>
      </c>
      <c r="H241" s="1">
        <f>'[1]Electricity and CHPs_IN'!D$39*0.75-H88-H242</f>
        <v>6.6519309011972103E-2</v>
      </c>
      <c r="I241" s="1">
        <f>'[1]Electricity and CHPs_IN'!E$39*0.75-I88-I242</f>
        <v>0.86599385875171708</v>
      </c>
      <c r="J241" s="1">
        <f>'[1]Electricity and CHPs'!F$103-J242</f>
        <v>1.059037685247632</v>
      </c>
      <c r="K241" s="1">
        <f>'[1]Electricity and CHPs'!G$103-K242</f>
        <v>0.18569343302617403</v>
      </c>
      <c r="L241" s="1">
        <f>'[1]Electricity and CHPs'!H$103-L242</f>
        <v>0.13821414804831647</v>
      </c>
      <c r="M241" s="1">
        <f>'[1]Electricity and CHPs'!I$103-M242</f>
        <v>7.157485990952682E-2</v>
      </c>
      <c r="N241" s="1">
        <f>'[1]Electricity and CHPs'!J$103-N242</f>
        <v>4.7041705543755946E-2</v>
      </c>
      <c r="O241" s="1">
        <f>'[1]Electricity and CHPs'!K$103-O242</f>
        <v>5.6450640223518873E-2</v>
      </c>
      <c r="P241" s="1">
        <f>'[1]Electricity and CHPs'!L$103-P242</f>
        <v>7.4130810216149118E-2</v>
      </c>
      <c r="Q241" s="1">
        <f>'[1]Electricity and CHPs'!M$103-Q242</f>
        <v>0.18843289244356956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0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1.1651267637319013E-3</v>
      </c>
      <c r="J243" s="1">
        <f>'[1]Electricity and CHPs'!F$107</f>
        <v>1.4720244014253595E-3</v>
      </c>
      <c r="K243" s="1">
        <f>'[1]Electricity and CHPs'!G$107</f>
        <v>2.532814175066947E-3</v>
      </c>
      <c r="L243" s="1">
        <f>'[1]Electricity and CHPs'!H$107</f>
        <v>3.3969531012795866E-3</v>
      </c>
      <c r="M243" s="1">
        <f>'[1]Electricity and CHPs'!I$107</f>
        <v>5.5990389658371748E-3</v>
      </c>
      <c r="N243" s="1">
        <f>'[1]Electricity and CHPs'!J$107</f>
        <v>4.7878255660483635E-3</v>
      </c>
      <c r="O243" s="1">
        <f>'[1]Electricity and CHPs'!K$107</f>
        <v>7.352132995869772E-3</v>
      </c>
      <c r="P243" s="1">
        <f>'[1]Electricity and CHPs'!L$107</f>
        <v>7.1919942483953019E-3</v>
      </c>
      <c r="Q243" s="1">
        <f>'[1]Electricity and CHPs'!M$107</f>
        <v>1.5712002057463412E-2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3.720105190250917E-2</v>
      </c>
      <c r="G244" s="1">
        <f>'[1]Electricity and CHPs'!C$109</f>
        <v>6.9338656314069484E-3</v>
      </c>
      <c r="H244" s="1">
        <f>'[1]Electricity and CHPs'!D$109</f>
        <v>2.5389072614543762E-2</v>
      </c>
      <c r="I244" s="1">
        <f>'[1]Electricity and CHPs'!E$109</f>
        <v>2.4774404700532618E-2</v>
      </c>
      <c r="J244" s="1">
        <f>'[1]Electricity and CHPs'!F$109</f>
        <v>5.0496713550045508E-2</v>
      </c>
      <c r="K244" s="1">
        <f>'[1]Electricity and CHPs'!G$109</f>
        <v>5.4892853713661226E-2</v>
      </c>
      <c r="L244" s="1">
        <f>'[1]Electricity and CHPs'!H$109</f>
        <v>6.3188128838384428E-2</v>
      </c>
      <c r="M244" s="1">
        <f>'[1]Electricity and CHPs'!I$109</f>
        <v>8.2645261661277017E-2</v>
      </c>
      <c r="N244" s="1">
        <f>'[1]Electricity and CHPs'!J$109</f>
        <v>7.0196503890494769E-2</v>
      </c>
      <c r="O244" s="1">
        <f>'[1]Electricity and CHPs'!K$109</f>
        <v>7.1323089613255258E-2</v>
      </c>
      <c r="P244" s="1">
        <f>'[1]Electricity and CHPs'!L$109</f>
        <v>0.26479633943553699</v>
      </c>
      <c r="Q244" s="1">
        <f>'[1]Electricity and CHPs'!M$109</f>
        <v>0.30398621775855145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6.0893230943114038E-2</v>
      </c>
      <c r="G246" s="1">
        <f>'[1]Electricity and CHPs'!C$112</f>
        <v>3.687327775478319E-2</v>
      </c>
      <c r="H246" s="1">
        <f>'[1]Electricity and CHPs'!D$112</f>
        <v>0.17391716697669771</v>
      </c>
      <c r="I246" s="1">
        <f>'[1]Electricity and CHPs'!E$112</f>
        <v>1.3008234574119222</v>
      </c>
      <c r="J246" s="1">
        <f>'[1]Electricity and CHPs'!F$112</f>
        <v>1.3342433210199733</v>
      </c>
      <c r="K246" s="1">
        <f>'[1]Electricity and CHPs'!G$112</f>
        <v>1.5045951492154575</v>
      </c>
      <c r="L246" s="1">
        <f>'[1]Electricity and CHPs'!H$112</f>
        <v>1.3706538899927923</v>
      </c>
      <c r="M246" s="1">
        <f>'[1]Electricity and CHPs'!I$112</f>
        <v>1.4630173475866852</v>
      </c>
      <c r="N246" s="1">
        <f>'[1]Electricity and CHPs'!J$112</f>
        <v>1.4515013518537327</v>
      </c>
      <c r="O246" s="1">
        <f>'[1]Electricity and CHPs'!K$112</f>
        <v>1.4360774242342815</v>
      </c>
      <c r="P246" s="1">
        <f>'[1]Electricity and CHPs'!L$112</f>
        <v>1.2597234388632244</v>
      </c>
      <c r="Q246" s="1">
        <f>'[1]Electricity and CHPs'!M$112</f>
        <v>1.1377980848135389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1.4243119390671766</v>
      </c>
      <c r="G248" s="1">
        <f>'[1]Electricity and CHPs'!C$115</f>
        <v>1.5784544451704579</v>
      </c>
      <c r="H248" s="1">
        <f>'[1]Electricity and CHPs'!D$115</f>
        <v>1.4830407120625226</v>
      </c>
      <c r="I248" s="1">
        <f>'[1]Electricity and CHPs'!E$115</f>
        <v>1.3240246131099302</v>
      </c>
      <c r="J248" s="1">
        <f>'[1]Electricity and CHPs'!F$115</f>
        <v>1.1650089749159598</v>
      </c>
      <c r="K248" s="1">
        <f>'[1]Electricity and CHPs'!G$115</f>
        <v>1.0059940595117054</v>
      </c>
      <c r="L248" s="1">
        <f>'[1]Electricity and CHPs'!H$115</f>
        <v>1.0059965753954454</v>
      </c>
      <c r="M248" s="1">
        <f>'[1]Electricity and CHPs'!I$115</f>
        <v>1.0060025338788485</v>
      </c>
      <c r="N248" s="1">
        <f>'[1]Electricity and CHPs'!J$115</f>
        <v>1.0060073335675583</v>
      </c>
      <c r="O248" s="1">
        <f>'[1]Electricity and CHPs'!K$115</f>
        <v>1.0060164343753271</v>
      </c>
      <c r="P248" s="1">
        <f>'[1]Electricity and CHPs'!L$115</f>
        <v>1.0060636355523871</v>
      </c>
      <c r="Q248" s="1">
        <f>'[1]Electricity and CHPs'!M$115</f>
        <v>1.0067628710550702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0.69257770184873746</v>
      </c>
      <c r="G249" s="1">
        <f>'[1]Electricity and CHPs'!C$116</f>
        <v>0.75022473298304593</v>
      </c>
      <c r="H249" s="1">
        <f>'[1]Electricity and CHPs'!D$116</f>
        <v>0.6579819749710093</v>
      </c>
      <c r="I249" s="1">
        <f>'[1]Electricity and CHPs'!E$116</f>
        <v>3.0164552273073952</v>
      </c>
      <c r="J249" s="1">
        <f>'[1]Electricity and CHPs'!F$116</f>
        <v>5.5928732703714541</v>
      </c>
      <c r="K249" s="1">
        <f>'[1]Electricity and CHPs'!G$116</f>
        <v>6.0932082212505847</v>
      </c>
      <c r="L249" s="1">
        <f>'[1]Electricity and CHPs'!H$116</f>
        <v>6.0190845769361436</v>
      </c>
      <c r="M249" s="1">
        <f>'[1]Electricity and CHPs'!I$116</f>
        <v>4.2894284462604677</v>
      </c>
      <c r="N249" s="1">
        <f>'[1]Electricity and CHPs'!J$116</f>
        <v>3.7683481007113331</v>
      </c>
      <c r="O249" s="1">
        <f>'[1]Electricity and CHPs'!K$116</f>
        <v>3.7868954378884285</v>
      </c>
      <c r="P249" s="1">
        <f>'[1]Electricity and CHPs'!L$116</f>
        <v>3.9724885986155312</v>
      </c>
      <c r="Q249" s="1">
        <f>'[1]Electricity and CHPs'!M$116</f>
        <v>3.9715905172485488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7.0915128865545836E-4</v>
      </c>
      <c r="J250" s="1">
        <f>'[1]Electricity and CHPs'!F$118</f>
        <v>2.1413300920389163E-3</v>
      </c>
      <c r="K250" s="1">
        <f>'[1]Electricity and CHPs'!G$118</f>
        <v>2.0529733068564791E-3</v>
      </c>
      <c r="L250" s="1">
        <f>'[1]Electricity and CHPs'!H$118</f>
        <v>1.5621263125060294E-3</v>
      </c>
      <c r="M250" s="1">
        <f>'[1]Electricity and CHPs'!I$118</f>
        <v>3.6080852388272857E-3</v>
      </c>
      <c r="N250" s="1">
        <f>'[1]Electricity and CHPs'!J$118</f>
        <v>3.5877865691276776E-3</v>
      </c>
      <c r="O250" s="1">
        <f>'[1]Electricity and CHPs'!K$118</f>
        <v>6.5076908945570925E-3</v>
      </c>
      <c r="P250" s="1">
        <f>'[1]Electricity and CHPs'!L$118</f>
        <v>4.9182393803889257E-3</v>
      </c>
      <c r="Q250" s="1">
        <f>'[1]Electricity and CHPs'!M$118</f>
        <v>1.1003654768272317E-2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1.5232147124678104</v>
      </c>
      <c r="G251" s="1">
        <f t="shared" ref="G251:K251" si="237">SUM(G252:G261)</f>
        <v>0.8568599636646308</v>
      </c>
      <c r="H251" s="1">
        <f t="shared" si="237"/>
        <v>0.83640424415945414</v>
      </c>
      <c r="I251" s="1">
        <f t="shared" si="237"/>
        <v>4.9773419098361291</v>
      </c>
      <c r="J251" s="1">
        <f t="shared" si="237"/>
        <v>7.7699839845980527</v>
      </c>
      <c r="K251" s="1">
        <f t="shared" si="237"/>
        <v>7.6619751744225439</v>
      </c>
      <c r="L251" s="1">
        <f t="shared" ref="L251:O251" si="238">SUM(L252:L261)</f>
        <v>7.4561774286754261</v>
      </c>
      <c r="M251" s="1">
        <f t="shared" si="238"/>
        <v>5.8153582522189646</v>
      </c>
      <c r="N251" s="1">
        <f t="shared" si="238"/>
        <v>5.2634239251376824</v>
      </c>
      <c r="O251" s="1">
        <f t="shared" si="238"/>
        <v>5.2852617946506983</v>
      </c>
      <c r="P251" s="1">
        <f>SUM(P252:P261)</f>
        <v>5.4967921375855076</v>
      </c>
      <c r="Q251" s="1">
        <f>SUM(Q252:Q261)</f>
        <v>5.5232252134198569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0.75333793210497269</v>
      </c>
      <c r="G252" s="1">
        <f t="shared" si="239"/>
        <v>9.7862155174226681E-2</v>
      </c>
      <c r="H252" s="1">
        <f t="shared" si="239"/>
        <v>6.022578400412601E-2</v>
      </c>
      <c r="I252" s="1">
        <f t="shared" si="239"/>
        <v>0.82733449118763036</v>
      </c>
      <c r="J252" s="1">
        <f t="shared" si="239"/>
        <v>1.0234372280187467</v>
      </c>
      <c r="K252" s="1">
        <f t="shared" si="239"/>
        <v>0.18140799801477334</v>
      </c>
      <c r="L252" s="1">
        <f t="shared" ref="L252:O252" si="240">L241-L263</f>
        <v>0.13566820275978564</v>
      </c>
      <c r="M252" s="1">
        <f t="shared" si="240"/>
        <v>7.0358753380690364E-2</v>
      </c>
      <c r="N252" s="1">
        <f t="shared" si="240"/>
        <v>4.6319734275674554E-2</v>
      </c>
      <c r="O252" s="1">
        <f t="shared" si="240"/>
        <v>5.5615713237681726E-2</v>
      </c>
      <c r="P252" s="1">
        <f t="shared" ref="P252:Q261" si="241">P241-P263</f>
        <v>7.2982885778647769E-2</v>
      </c>
      <c r="Q252" s="1">
        <f t="shared" si="241"/>
        <v>0.18490769857996198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0</v>
      </c>
      <c r="L253" s="1">
        <f t="shared" ref="L253:O253" si="242">L242-L264</f>
        <v>0</v>
      </c>
      <c r="M253" s="1">
        <f t="shared" si="242"/>
        <v>0</v>
      </c>
      <c r="N253" s="1">
        <f t="shared" si="242"/>
        <v>0</v>
      </c>
      <c r="O253" s="1">
        <f t="shared" si="242"/>
        <v>0</v>
      </c>
      <c r="P253" s="1">
        <f t="shared" si="241"/>
        <v>0</v>
      </c>
      <c r="Q253" s="1">
        <f t="shared" si="241"/>
        <v>0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1.1131136191089204E-3</v>
      </c>
      <c r="J254" s="1">
        <f t="shared" si="239"/>
        <v>1.4225410426433108E-3</v>
      </c>
      <c r="K254" s="1">
        <f t="shared" si="239"/>
        <v>2.4743618627459515E-3</v>
      </c>
      <c r="L254" s="1">
        <f t="shared" ref="L254:O254" si="243">L243-L265</f>
        <v>3.3343802253064285E-3</v>
      </c>
      <c r="M254" s="1">
        <f t="shared" si="243"/>
        <v>5.5039074091680993E-3</v>
      </c>
      <c r="N254" s="1">
        <f t="shared" si="243"/>
        <v>4.7143445462741714E-3</v>
      </c>
      <c r="O254" s="1">
        <f t="shared" si="243"/>
        <v>7.2433920813750954E-3</v>
      </c>
      <c r="P254" s="1">
        <f t="shared" si="241"/>
        <v>7.0806253596966649E-3</v>
      </c>
      <c r="Q254" s="1">
        <f t="shared" si="241"/>
        <v>1.5418062647418284E-2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3.6222639247659241E-2</v>
      </c>
      <c r="G255" s="1">
        <f t="shared" ref="G255:K255" si="244">G244-G266</f>
        <v>6.6279314158888191E-3</v>
      </c>
      <c r="H255" s="1">
        <f t="shared" si="244"/>
        <v>2.2986961621525279E-2</v>
      </c>
      <c r="I255" s="1">
        <f t="shared" si="244"/>
        <v>2.3668435174513239E-2</v>
      </c>
      <c r="J255" s="1">
        <f t="shared" si="244"/>
        <v>4.8799223351179435E-2</v>
      </c>
      <c r="K255" s="1">
        <f t="shared" si="244"/>
        <v>5.3626035855072432E-2</v>
      </c>
      <c r="L255" s="1">
        <f t="shared" ref="L255:O255" si="245">L244-L266</f>
        <v>6.2024184906603094E-2</v>
      </c>
      <c r="M255" s="1">
        <f t="shared" si="245"/>
        <v>8.1241061325981648E-2</v>
      </c>
      <c r="N255" s="1">
        <f t="shared" si="245"/>
        <v>6.9119164998486249E-2</v>
      </c>
      <c r="O255" s="1">
        <f t="shared" si="245"/>
        <v>7.0268193300377341E-2</v>
      </c>
      <c r="P255" s="1">
        <f t="shared" si="241"/>
        <v>0.26069593653810935</v>
      </c>
      <c r="Q255" s="1">
        <f t="shared" si="241"/>
        <v>0.29829925761286114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5.9291698064270273E-2</v>
      </c>
      <c r="G257" s="1">
        <f t="shared" si="248"/>
        <v>3.5246364586406335E-2</v>
      </c>
      <c r="H257" s="1">
        <f t="shared" si="248"/>
        <v>0.15746251559923682</v>
      </c>
      <c r="I257" s="1">
        <f t="shared" si="248"/>
        <v>1.2427525927425556</v>
      </c>
      <c r="J257" s="1">
        <f t="shared" si="248"/>
        <v>1.28939159105364</v>
      </c>
      <c r="K257" s="1">
        <f t="shared" si="248"/>
        <v>1.4698720864482204</v>
      </c>
      <c r="L257" s="1">
        <f t="shared" ref="L257:O257" si="249">L246-L268</f>
        <v>1.3454060419055347</v>
      </c>
      <c r="M257" s="1">
        <f t="shared" si="249"/>
        <v>1.4381596678028881</v>
      </c>
      <c r="N257" s="1">
        <f t="shared" si="249"/>
        <v>1.4292244752076479</v>
      </c>
      <c r="O257" s="1">
        <f t="shared" si="249"/>
        <v>1.4148372790296013</v>
      </c>
      <c r="P257" s="1">
        <f t="shared" si="241"/>
        <v>1.2402164711699277</v>
      </c>
      <c r="Q257" s="1">
        <f t="shared" si="241"/>
        <v>1.1165122107042174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0.6743624430509082</v>
      </c>
      <c r="G260" s="1">
        <f t="shared" si="254"/>
        <v>0.71712351248810902</v>
      </c>
      <c r="H260" s="1">
        <f t="shared" si="254"/>
        <v>0.595728982934566</v>
      </c>
      <c r="I260" s="1">
        <f t="shared" si="254"/>
        <v>2.8817957834850332</v>
      </c>
      <c r="J260" s="1">
        <f t="shared" si="254"/>
        <v>5.4048640536816084</v>
      </c>
      <c r="K260" s="1">
        <f t="shared" si="254"/>
        <v>5.9525890974745641</v>
      </c>
      <c r="L260" s="1">
        <f t="shared" ref="L260:O260" si="255">L249-L271</f>
        <v>5.9082112673921579</v>
      </c>
      <c r="M260" s="1">
        <f t="shared" si="255"/>
        <v>4.216548080932923</v>
      </c>
      <c r="N260" s="1">
        <f t="shared" si="255"/>
        <v>3.7105134829951014</v>
      </c>
      <c r="O260" s="1">
        <f t="shared" si="255"/>
        <v>3.7308857773935711</v>
      </c>
      <c r="P260" s="1">
        <f t="shared" si="241"/>
        <v>3.9109741388821226</v>
      </c>
      <c r="Q260" s="1">
        <f t="shared" si="241"/>
        <v>3.8972901849731767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6.7749362728798071E-4</v>
      </c>
      <c r="J261" s="1">
        <f t="shared" si="256"/>
        <v>2.0693474502345021E-3</v>
      </c>
      <c r="K261" s="1">
        <f t="shared" si="256"/>
        <v>2.0055947671671747E-3</v>
      </c>
      <c r="L261" s="1">
        <f t="shared" ref="L261:O261" si="257">L250-L272</f>
        <v>1.5333514860387384E-3</v>
      </c>
      <c r="M261" s="1">
        <f t="shared" si="257"/>
        <v>3.546781367313144E-3</v>
      </c>
      <c r="N261" s="1">
        <f t="shared" si="257"/>
        <v>3.5327231144978463E-3</v>
      </c>
      <c r="O261" s="1">
        <f t="shared" si="257"/>
        <v>6.4114396080909263E-3</v>
      </c>
      <c r="P261" s="1">
        <f t="shared" si="241"/>
        <v>4.8420798570036E-3</v>
      </c>
      <c r="Q261" s="1">
        <f t="shared" si="241"/>
        <v>1.0797798902221826E-2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1.4654556155547589</v>
      </c>
      <c r="G262" s="1">
        <f t="shared" ref="G262:K262" si="258">SUM(G263:G272)</f>
        <v>1.6180056662594704</v>
      </c>
      <c r="H262" s="1">
        <f t="shared" si="258"/>
        <v>1.5704439914772914</v>
      </c>
      <c r="I262" s="1">
        <f t="shared" si="258"/>
        <v>1.5566039294977556</v>
      </c>
      <c r="J262" s="1">
        <f t="shared" si="258"/>
        <v>1.4352893350004767</v>
      </c>
      <c r="K262" s="1">
        <f t="shared" si="258"/>
        <v>1.1869943297769625</v>
      </c>
      <c r="L262" s="1">
        <f t="shared" ref="L262:O262" si="259">SUM(L263:L272)</f>
        <v>1.145918969949441</v>
      </c>
      <c r="M262" s="1">
        <f t="shared" si="259"/>
        <v>1.1065173212825057</v>
      </c>
      <c r="N262" s="1">
        <f t="shared" si="259"/>
        <v>1.0880466825643691</v>
      </c>
      <c r="O262" s="1">
        <f t="shared" si="259"/>
        <v>1.0853610555745408</v>
      </c>
      <c r="P262" s="1">
        <f>SUM(P263:P272)</f>
        <v>1.0925209187261049</v>
      </c>
      <c r="Q262" s="1">
        <f>SUM(Q263:Q272)</f>
        <v>1.1120610267251578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2.0348472156059422E-2</v>
      </c>
      <c r="G263" s="1">
        <f t="shared" si="260"/>
        <v>4.5171532101808149E-3</v>
      </c>
      <c r="H263" s="1">
        <f t="shared" si="260"/>
        <v>6.2935250078460965E-3</v>
      </c>
      <c r="I263" s="1">
        <f t="shared" si="260"/>
        <v>3.8659367564086729E-2</v>
      </c>
      <c r="J263" s="1">
        <f t="shared" si="260"/>
        <v>3.5600457228885281E-2</v>
      </c>
      <c r="K263" s="1">
        <f t="shared" si="260"/>
        <v>4.2854350114006796E-3</v>
      </c>
      <c r="L263" s="1">
        <f t="shared" ref="L263:O263" si="261">L241*IFERROR(L120/L88,0)</f>
        <v>2.545945288530839E-3</v>
      </c>
      <c r="M263" s="1">
        <f t="shared" si="261"/>
        <v>1.2161065288364562E-3</v>
      </c>
      <c r="N263" s="1">
        <f t="shared" si="261"/>
        <v>7.2197126808139201E-4</v>
      </c>
      <c r="O263" s="1">
        <f t="shared" si="261"/>
        <v>8.3492698583714949E-4</v>
      </c>
      <c r="P263" s="1">
        <f t="shared" ref="P263:Q272" si="262">P241*IFERROR(P120/P88,0)</f>
        <v>1.1479244375013449E-3</v>
      </c>
      <c r="Q263" s="1">
        <f t="shared" si="262"/>
        <v>3.525193863607598E-3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0</v>
      </c>
      <c r="L264" s="1">
        <f t="shared" ref="L264:O264" si="263">L242*IFERROR(L121/L89,0)</f>
        <v>0</v>
      </c>
      <c r="M264" s="1">
        <f t="shared" si="263"/>
        <v>0</v>
      </c>
      <c r="N264" s="1">
        <f t="shared" si="263"/>
        <v>0</v>
      </c>
      <c r="O264" s="1">
        <f t="shared" si="263"/>
        <v>0</v>
      </c>
      <c r="P264" s="1">
        <f t="shared" si="262"/>
        <v>0</v>
      </c>
      <c r="Q264" s="1">
        <f t="shared" si="262"/>
        <v>0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5.2013144622980968E-5</v>
      </c>
      <c r="J265" s="1">
        <f t="shared" si="260"/>
        <v>4.9483358782048735E-5</v>
      </c>
      <c r="K265" s="1">
        <f t="shared" si="260"/>
        <v>5.8452312320995714E-5</v>
      </c>
      <c r="L265" s="1">
        <f t="shared" ref="L265:O265" si="264">L243*IFERROR(L122/L90,0)</f>
        <v>6.2572875973157871E-5</v>
      </c>
      <c r="M265" s="1">
        <f t="shared" si="264"/>
        <v>9.5131556669075752E-5</v>
      </c>
      <c r="N265" s="1">
        <f t="shared" si="264"/>
        <v>7.3481019774191938E-5</v>
      </c>
      <c r="O265" s="1">
        <f t="shared" si="264"/>
        <v>1.0874091449467628E-4</v>
      </c>
      <c r="P265" s="1">
        <f t="shared" si="262"/>
        <v>1.1136888869863688E-4</v>
      </c>
      <c r="Q265" s="1">
        <f t="shared" si="262"/>
        <v>2.9393941004512845E-4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9.7841265484992571E-4</v>
      </c>
      <c r="G266" s="1">
        <f t="shared" si="260"/>
        <v>3.0593421551812906E-4</v>
      </c>
      <c r="H266" s="1">
        <f t="shared" si="260"/>
        <v>2.4021109930184832E-3</v>
      </c>
      <c r="I266" s="1">
        <f t="shared" si="260"/>
        <v>1.1059695260193778E-3</v>
      </c>
      <c r="J266" s="1">
        <f t="shared" si="260"/>
        <v>1.6974901988660717E-3</v>
      </c>
      <c r="K266" s="1">
        <f t="shared" si="260"/>
        <v>1.2668178585887951E-3</v>
      </c>
      <c r="L266" s="1">
        <f t="shared" ref="L266:O266" si="265">L244*IFERROR(L123/L91,0)</f>
        <v>1.1639439317813311E-3</v>
      </c>
      <c r="M266" s="1">
        <f t="shared" si="265"/>
        <v>1.4042003352953637E-3</v>
      </c>
      <c r="N266" s="1">
        <f t="shared" si="265"/>
        <v>1.0773388920085154E-3</v>
      </c>
      <c r="O266" s="1">
        <f t="shared" si="265"/>
        <v>1.0548963128779209E-3</v>
      </c>
      <c r="P266" s="1">
        <f t="shared" si="262"/>
        <v>4.1004028974276083E-3</v>
      </c>
      <c r="Q266" s="1">
        <f t="shared" si="262"/>
        <v>5.6869601456903084E-3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1.6015328788437653E-3</v>
      </c>
      <c r="G268" s="1">
        <f t="shared" si="260"/>
        <v>1.626913168376857E-3</v>
      </c>
      <c r="H268" s="1">
        <f t="shared" si="260"/>
        <v>1.6454651377460876E-2</v>
      </c>
      <c r="I268" s="1">
        <f t="shared" si="260"/>
        <v>5.8070864669366701E-2</v>
      </c>
      <c r="J268" s="1">
        <f t="shared" si="260"/>
        <v>4.4851729966333249E-2</v>
      </c>
      <c r="K268" s="1">
        <f t="shared" si="260"/>
        <v>3.4723062767236947E-2</v>
      </c>
      <c r="L268" s="1">
        <f t="shared" ref="L268:O268" si="267">L246*IFERROR(L125/L93,0)</f>
        <v>2.5247848087257534E-2</v>
      </c>
      <c r="M268" s="1">
        <f t="shared" si="267"/>
        <v>2.4857679783797222E-2</v>
      </c>
      <c r="N268" s="1">
        <f t="shared" si="267"/>
        <v>2.2276876646084787E-2</v>
      </c>
      <c r="O268" s="1">
        <f t="shared" si="267"/>
        <v>2.1240145204680275E-2</v>
      </c>
      <c r="P268" s="1">
        <f t="shared" si="262"/>
        <v>1.950696769329666E-2</v>
      </c>
      <c r="Q268" s="1">
        <f t="shared" si="262"/>
        <v>2.1285874109321631E-2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1.4243119390671766</v>
      </c>
      <c r="G270" s="1">
        <f t="shared" si="260"/>
        <v>1.5784544451704579</v>
      </c>
      <c r="H270" s="1">
        <f t="shared" si="260"/>
        <v>1.4830407120625226</v>
      </c>
      <c r="I270" s="1">
        <f t="shared" si="260"/>
        <v>1.3240246131099302</v>
      </c>
      <c r="J270" s="1">
        <f t="shared" si="260"/>
        <v>1.1650089749159598</v>
      </c>
      <c r="K270" s="1">
        <f t="shared" si="260"/>
        <v>1.0059940595117054</v>
      </c>
      <c r="L270" s="1">
        <f t="shared" ref="L270:O270" si="269">L248*IFERROR(L127/L95,0)</f>
        <v>1.0059965753954454</v>
      </c>
      <c r="M270" s="1">
        <f t="shared" si="269"/>
        <v>1.0060025338788485</v>
      </c>
      <c r="N270" s="1">
        <f t="shared" si="269"/>
        <v>1.0060073335675583</v>
      </c>
      <c r="O270" s="1">
        <f t="shared" si="269"/>
        <v>1.0060164343753271</v>
      </c>
      <c r="P270" s="1">
        <f t="shared" si="262"/>
        <v>1.0060636355523871</v>
      </c>
      <c r="Q270" s="1">
        <f t="shared" si="262"/>
        <v>1.0067628710550702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1.8215258797829269E-2</v>
      </c>
      <c r="G271" s="1">
        <f t="shared" si="260"/>
        <v>3.3101220494936856E-2</v>
      </c>
      <c r="H271" s="1">
        <f t="shared" si="260"/>
        <v>6.2252992036443321E-2</v>
      </c>
      <c r="I271" s="1">
        <f t="shared" si="260"/>
        <v>0.13465944382236206</v>
      </c>
      <c r="J271" s="1">
        <f t="shared" si="260"/>
        <v>0.18800921668984577</v>
      </c>
      <c r="K271" s="1">
        <f t="shared" si="260"/>
        <v>0.14061912377602037</v>
      </c>
      <c r="L271" s="1">
        <f t="shared" ref="L271:O271" si="270">L249*IFERROR(L128/L96,0)</f>
        <v>0.11087330954398537</v>
      </c>
      <c r="M271" s="1">
        <f t="shared" si="270"/>
        <v>7.2880365327545035E-2</v>
      </c>
      <c r="N271" s="1">
        <f t="shared" si="270"/>
        <v>5.783461771623178E-2</v>
      </c>
      <c r="O271" s="1">
        <f t="shared" si="270"/>
        <v>5.6009660494857477E-2</v>
      </c>
      <c r="P271" s="1">
        <f t="shared" si="262"/>
        <v>6.1514459733408342E-2</v>
      </c>
      <c r="Q271" s="1">
        <f t="shared" si="262"/>
        <v>7.4300332275372319E-2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3.1657661367477655E-5</v>
      </c>
      <c r="J272" s="1">
        <f t="shared" si="260"/>
        <v>7.1982641804414372E-5</v>
      </c>
      <c r="K272" s="1">
        <f t="shared" si="260"/>
        <v>4.7378539689304463E-5</v>
      </c>
      <c r="L272" s="1">
        <f t="shared" ref="L272:O272" si="271">L250*IFERROR(L129/L97,0)</f>
        <v>2.8774826467291037E-5</v>
      </c>
      <c r="M272" s="1">
        <f t="shared" si="271"/>
        <v>6.1303871514141459E-5</v>
      </c>
      <c r="N272" s="1">
        <f t="shared" si="271"/>
        <v>5.5063454629831453E-5</v>
      </c>
      <c r="O272" s="1">
        <f t="shared" si="271"/>
        <v>9.6251286466166486E-5</v>
      </c>
      <c r="P272" s="1">
        <f t="shared" si="262"/>
        <v>7.6159523385325314E-5</v>
      </c>
      <c r="Q272" s="1">
        <f t="shared" si="262"/>
        <v>2.0585586605049113E-4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1.9348004706952548</v>
      </c>
      <c r="G273" s="1">
        <f t="shared" ref="G273:K273" si="272">SUM(G274:G275)</f>
        <v>1.8587820605423897</v>
      </c>
      <c r="H273" s="1">
        <f t="shared" si="272"/>
        <v>2.5502952706041162</v>
      </c>
      <c r="I273" s="1">
        <f t="shared" si="272"/>
        <v>2.2433402283264736</v>
      </c>
      <c r="J273" s="1">
        <f t="shared" si="272"/>
        <v>1.9426779919058765</v>
      </c>
      <c r="K273" s="1">
        <f t="shared" si="272"/>
        <v>1.6589288562111399</v>
      </c>
      <c r="L273" s="1">
        <f t="shared" ref="L273:O273" si="273">SUM(L274:L275)</f>
        <v>1.3779623974206916</v>
      </c>
      <c r="M273" s="1">
        <f t="shared" si="273"/>
        <v>1.0997785016611987</v>
      </c>
      <c r="N273" s="1">
        <f t="shared" si="273"/>
        <v>1.0997750322951587</v>
      </c>
      <c r="O273" s="1">
        <f t="shared" si="273"/>
        <v>1.0997804466430967</v>
      </c>
      <c r="P273" s="1">
        <f>SUM(P274:P275)</f>
        <v>1.0997782921865691</v>
      </c>
      <c r="Q273" s="1">
        <f>SUM(Q274:Q275)</f>
        <v>1.0997922646607186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1.9348004706952548</v>
      </c>
      <c r="G274" s="1">
        <f>'[1]Electricity and CHPs'!C$106-G275</f>
        <v>1.8587820605423897</v>
      </c>
      <c r="H274" s="1">
        <f>'[1]Electricity and CHPs'!D$106-H275</f>
        <v>2.5502952706041162</v>
      </c>
      <c r="I274" s="1">
        <f>'[1]Electricity and CHPs'!E$106-I275</f>
        <v>2.2433402283264736</v>
      </c>
      <c r="J274" s="1">
        <f>'[1]Electricity and CHPs'!F$106-J275</f>
        <v>1.9426779919058765</v>
      </c>
      <c r="K274" s="1">
        <f>'[1]Electricity and CHPs'!G$106-K275</f>
        <v>1.6589288562111399</v>
      </c>
      <c r="L274" s="1">
        <f>'[1]Electricity and CHPs'!H$106-L275</f>
        <v>1.3779623974206916</v>
      </c>
      <c r="M274" s="1">
        <f>'[1]Electricity and CHPs'!I$106-M275</f>
        <v>1.0997785016611987</v>
      </c>
      <c r="N274" s="1">
        <f>'[1]Electricity and CHPs'!J$106-N275</f>
        <v>1.0997750322951587</v>
      </c>
      <c r="O274" s="1">
        <f>'[1]Electricity and CHPs'!K$106-O275</f>
        <v>1.0997804466430967</v>
      </c>
      <c r="P274" s="1">
        <f>'[1]Electricity and CHPs'!L$106-P275</f>
        <v>1.0997782921865691</v>
      </c>
      <c r="Q274" s="1">
        <f>'[1]Electricity and CHPs'!M$106-Q275</f>
        <v>1.0997922646607186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0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0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0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0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0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0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1.9348004706952548</v>
      </c>
      <c r="G279" s="1">
        <f t="shared" ref="G279:K279" si="276">SUM(G280:G281)</f>
        <v>1.8587820605423897</v>
      </c>
      <c r="H279" s="1">
        <f t="shared" si="276"/>
        <v>2.5502952706041162</v>
      </c>
      <c r="I279" s="1">
        <f t="shared" si="276"/>
        <v>2.2433402283264736</v>
      </c>
      <c r="J279" s="1">
        <f t="shared" si="276"/>
        <v>1.9426779919058765</v>
      </c>
      <c r="K279" s="1">
        <f t="shared" si="276"/>
        <v>1.6589288562111399</v>
      </c>
      <c r="L279" s="1">
        <f t="shared" ref="L279:O279" si="277">SUM(L280:L281)</f>
        <v>1.3779623974206916</v>
      </c>
      <c r="M279" s="1">
        <f t="shared" si="277"/>
        <v>1.0997785016611987</v>
      </c>
      <c r="N279" s="1">
        <f t="shared" si="277"/>
        <v>1.0997750322951587</v>
      </c>
      <c r="O279" s="1">
        <f t="shared" si="277"/>
        <v>1.0997804466430967</v>
      </c>
      <c r="P279" s="1">
        <f>SUM(P280:P281)</f>
        <v>1.0997782921865691</v>
      </c>
      <c r="Q279" s="1">
        <f>SUM(Q280:Q281)</f>
        <v>1.0997922646607186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1.9348004706952548</v>
      </c>
      <c r="G280" s="1">
        <f t="shared" ref="G280:K280" si="278">G274</f>
        <v>1.8587820605423897</v>
      </c>
      <c r="H280" s="1">
        <f t="shared" si="278"/>
        <v>2.5502952706041162</v>
      </c>
      <c r="I280" s="1">
        <f t="shared" si="278"/>
        <v>2.2433402283264736</v>
      </c>
      <c r="J280" s="1">
        <f t="shared" si="278"/>
        <v>1.9426779919058765</v>
      </c>
      <c r="K280" s="1">
        <f t="shared" si="278"/>
        <v>1.6589288562111399</v>
      </c>
      <c r="L280" s="1">
        <f t="shared" ref="L280:O280" si="279">L274</f>
        <v>1.3779623974206916</v>
      </c>
      <c r="M280" s="1">
        <f t="shared" si="279"/>
        <v>1.0997785016611987</v>
      </c>
      <c r="N280" s="1">
        <f t="shared" si="279"/>
        <v>1.0997750322951587</v>
      </c>
      <c r="O280" s="1">
        <f t="shared" si="279"/>
        <v>1.0997804466430967</v>
      </c>
      <c r="P280" s="1">
        <f>P274</f>
        <v>1.0997782921865691</v>
      </c>
      <c r="Q280" s="1">
        <f>Q274</f>
        <v>1.0997922646607186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</v>
      </c>
      <c r="L281" s="1">
        <f t="shared" ref="L281:O281" si="281">L275</f>
        <v>0</v>
      </c>
      <c r="M281" s="1">
        <f t="shared" si="281"/>
        <v>0</v>
      </c>
      <c r="N281" s="1">
        <f t="shared" si="281"/>
        <v>0</v>
      </c>
      <c r="O281" s="1">
        <f t="shared" si="281"/>
        <v>0</v>
      </c>
      <c r="P281" s="1">
        <f>P275</f>
        <v>0</v>
      </c>
      <c r="Q281" s="1">
        <f>Q275</f>
        <v>0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0.6600287340514851</v>
      </c>
      <c r="G282" s="1">
        <f t="shared" ref="G282:K282" si="282">SUM(G283:G287)</f>
        <v>1.8165354192327436</v>
      </c>
      <c r="H282" s="1">
        <f t="shared" si="282"/>
        <v>3.4346768269072308</v>
      </c>
      <c r="I282" s="1">
        <f t="shared" si="282"/>
        <v>4.0649808865948645</v>
      </c>
      <c r="J282" s="1">
        <f t="shared" si="282"/>
        <v>5.3873703566223714</v>
      </c>
      <c r="K282" s="1">
        <f t="shared" si="282"/>
        <v>6.336032619120342</v>
      </c>
      <c r="L282" s="1">
        <f t="shared" ref="L282:O282" si="283">SUM(L283:L287)</f>
        <v>7.6648316256935347</v>
      </c>
      <c r="M282" s="1">
        <f t="shared" si="283"/>
        <v>9.8169768303186853</v>
      </c>
      <c r="N282" s="1">
        <f t="shared" si="283"/>
        <v>11.588673888689263</v>
      </c>
      <c r="O282" s="1">
        <f t="shared" si="283"/>
        <v>11.625352712176975</v>
      </c>
      <c r="P282" s="1">
        <f>SUM(P283:P287)</f>
        <v>11.704965442899447</v>
      </c>
      <c r="Q282" s="1">
        <f>SUM(Q283:Q287)</f>
        <v>11.937370419951771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0.6600287340514851</v>
      </c>
      <c r="G283" s="1">
        <f>'[1]Electricity and CHPs'!C$105-G284</f>
        <v>1.8165354192327436</v>
      </c>
      <c r="H283" s="1">
        <f>'[1]Electricity and CHPs'!D$105-H284</f>
        <v>3.4346768269072308</v>
      </c>
      <c r="I283" s="1">
        <f>'[1]Electricity and CHPs'!E$105-I284</f>
        <v>4.0352600466565667</v>
      </c>
      <c r="J283" s="1">
        <f>'[1]Electricity and CHPs'!F$105-J284</f>
        <v>5.3502230371533734</v>
      </c>
      <c r="K283" s="1">
        <f>'[1]Electricity and CHPs'!G$105-K284</f>
        <v>6.301125527104821</v>
      </c>
      <c r="L283" s="1">
        <f>'[1]Electricity and CHPs'!H$105-L284</f>
        <v>7.6300357674611288</v>
      </c>
      <c r="M283" s="1">
        <f>'[1]Electricity and CHPs'!I$105-M284</f>
        <v>9.7356545781365948</v>
      </c>
      <c r="N283" s="1">
        <f>'[1]Electricity and CHPs'!J$105-N284</f>
        <v>11.510256029832425</v>
      </c>
      <c r="O283" s="1">
        <f>'[1]Electricity and CHPs'!K$105-O284</f>
        <v>11.534983871314473</v>
      </c>
      <c r="P283" s="1">
        <f>'[1]Electricity and CHPs'!L$105-P284</f>
        <v>11.624380723066158</v>
      </c>
      <c r="Q283" s="1">
        <f>'[1]Electricity and CHPs'!M$105-Q284</f>
        <v>11.783653802242029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0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0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0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0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0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0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0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5.5210346725468457E-3</v>
      </c>
      <c r="J285" s="1">
        <f>'[1]Electricity and CHPs'!F$110</f>
        <v>1.080670345747284E-2</v>
      </c>
      <c r="K285" s="1">
        <f>'[1]Electricity and CHPs'!G$110</f>
        <v>1.1424510938875433E-2</v>
      </c>
      <c r="L285" s="1">
        <f>'[1]Electricity and CHPs'!H$110</f>
        <v>1.015578309725077E-2</v>
      </c>
      <c r="M285" s="1">
        <f>'[1]Electricity and CHPs'!I$110</f>
        <v>2.3621547593479869E-2</v>
      </c>
      <c r="N285" s="1">
        <f>'[1]Electricity and CHPs'!J$110</f>
        <v>2.184354038639388E-2</v>
      </c>
      <c r="O285" s="1">
        <f>'[1]Electricity and CHPs'!K$110</f>
        <v>2.9138108279340422E-2</v>
      </c>
      <c r="P285" s="1">
        <f>'[1]Electricity and CHPs'!L$110</f>
        <v>1.9190929515103101E-2</v>
      </c>
      <c r="Q285" s="1">
        <f>'[1]Electricity and CHPs'!M$110</f>
        <v>3.6321886505752445E-2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1.4875180091451806E-2</v>
      </c>
      <c r="J286" s="1">
        <f>'[1]Electricity and CHPs'!F$113</f>
        <v>1.939085544067989E-2</v>
      </c>
      <c r="K286" s="1">
        <f>'[1]Electricity and CHPs'!G$113</f>
        <v>1.7726663468054266E-2</v>
      </c>
      <c r="L286" s="1">
        <f>'[1]Electricity and CHPs'!H$113</f>
        <v>1.7251673689877945E-2</v>
      </c>
      <c r="M286" s="1">
        <f>'[1]Electricity and CHPs'!I$113</f>
        <v>4.5769310012520423E-2</v>
      </c>
      <c r="N286" s="1">
        <f>'[1]Electricity and CHPs'!J$113</f>
        <v>4.4903742828564457E-2</v>
      </c>
      <c r="O286" s="1">
        <f>'[1]Electricity and CHPs'!K$113</f>
        <v>4.3705210061554686E-2</v>
      </c>
      <c r="P286" s="1">
        <f>'[1]Electricity and CHPs'!L$113</f>
        <v>4.4873083196368735E-2</v>
      </c>
      <c r="Q286" s="1">
        <f>'[1]Electricity and CHPs'!M$113</f>
        <v>8.131042201058522E-2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9.3246251742992552E-3</v>
      </c>
      <c r="J287" s="1">
        <f>'[1]Electricity and CHPs'!F$117</f>
        <v>6.9497605708447197E-3</v>
      </c>
      <c r="K287" s="1">
        <f>'[1]Electricity and CHPs'!G$117</f>
        <v>5.7559176085911455E-3</v>
      </c>
      <c r="L287" s="1">
        <f>'[1]Electricity and CHPs'!H$117</f>
        <v>7.3884014452764183E-3</v>
      </c>
      <c r="M287" s="1">
        <f>'[1]Electricity and CHPs'!I$117</f>
        <v>1.1931394576090246E-2</v>
      </c>
      <c r="N287" s="1">
        <f>'[1]Electricity and CHPs'!J$117</f>
        <v>1.1670575641878912E-2</v>
      </c>
      <c r="O287" s="1">
        <f>'[1]Electricity and CHPs'!K$117</f>
        <v>1.752552252160474E-2</v>
      </c>
      <c r="P287" s="1">
        <f>'[1]Electricity and CHPs'!L$117</f>
        <v>1.6520707121817108E-2</v>
      </c>
      <c r="Q287" s="1">
        <f>'[1]Electricity and CHPs'!M$117</f>
        <v>3.6084309193403351E-2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3.0813457303335793E-3</v>
      </c>
      <c r="J288" s="1">
        <f t="shared" si="284"/>
        <v>8.5844230097962427E-3</v>
      </c>
      <c r="K288" s="1">
        <f t="shared" si="284"/>
        <v>1.124354480730072E-2</v>
      </c>
      <c r="L288" s="1">
        <f t="shared" ref="L288:O288" si="285">SUM(L289:L290)</f>
        <v>1.0920956291233987E-2</v>
      </c>
      <c r="M288" s="1">
        <f t="shared" si="285"/>
        <v>2.8246864981363383E-2</v>
      </c>
      <c r="N288" s="1">
        <f t="shared" si="285"/>
        <v>2.5347072143421988E-2</v>
      </c>
      <c r="O288" s="1">
        <f t="shared" si="285"/>
        <v>6.4417310710009223E-2</v>
      </c>
      <c r="P288" s="1">
        <f>SUM(P289:P290)</f>
        <v>5.4728927182813733E-2</v>
      </c>
      <c r="Q288" s="1">
        <f>SUM(Q289:Q290)</f>
        <v>8.5387285400013987E-2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1.8175788252040334E-3</v>
      </c>
      <c r="J289" s="1">
        <f>'[1]Electricity and CHPs'!F$108</f>
        <v>5.5799819470820624E-3</v>
      </c>
      <c r="K289" s="1">
        <f>'[1]Electricity and CHPs'!G$108</f>
        <v>8.0866062249365794E-3</v>
      </c>
      <c r="L289" s="1">
        <f>'[1]Electricity and CHPs'!H$108</f>
        <v>7.4604338672716571E-3</v>
      </c>
      <c r="M289" s="1">
        <f>'[1]Electricity and CHPs'!I$108</f>
        <v>1.9933876042332946E-2</v>
      </c>
      <c r="N289" s="1">
        <f>'[1]Electricity and CHPs'!J$108</f>
        <v>1.7479708036363013E-2</v>
      </c>
      <c r="O289" s="1">
        <f>'[1]Electricity and CHPs'!K$108</f>
        <v>4.5542369077863257E-2</v>
      </c>
      <c r="P289" s="1">
        <f>'[1]Electricity and CHPs'!L$108</f>
        <v>4.1036381940825414E-2</v>
      </c>
      <c r="Q289" s="1">
        <f>'[1]Electricity and CHPs'!M$108</f>
        <v>5.8613416418584641E-2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1.2637669051295457E-3</v>
      </c>
      <c r="J290" s="1">
        <f>'[1]Electricity and CHPs'!F$119</f>
        <v>3.0044410627141803E-3</v>
      </c>
      <c r="K290" s="1">
        <f>'[1]Electricity and CHPs'!G$119</f>
        <v>3.1569385823641419E-3</v>
      </c>
      <c r="L290" s="1">
        <f>'[1]Electricity and CHPs'!H$119</f>
        <v>3.4605224239623294E-3</v>
      </c>
      <c r="M290" s="1">
        <f>'[1]Electricity and CHPs'!I$119</f>
        <v>8.3129889390304388E-3</v>
      </c>
      <c r="N290" s="1">
        <f>'[1]Electricity and CHPs'!J$119</f>
        <v>7.8673641070589762E-3</v>
      </c>
      <c r="O290" s="1">
        <f>'[1]Electricity and CHPs'!K$119</f>
        <v>1.8874941632145974E-2</v>
      </c>
      <c r="P290" s="1">
        <f>'[1]Electricity and CHPs'!L$119</f>
        <v>1.3692545241988317E-2</v>
      </c>
      <c r="Q290" s="1">
        <f>'[1]Electricity and CHPs'!M$119</f>
        <v>2.6773868981429343E-2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437.70475393784386</v>
      </c>
      <c r="G291" s="3">
        <f t="shared" ref="G291" si="286">SUM(G292,G294,G302,G310,G358,G379,G387,G389,G397,G401,G395)</f>
        <v>420.71527456281473</v>
      </c>
      <c r="H291" s="3">
        <f t="shared" ref="H291" si="287">SUM(H292,H294,H302,H310,H358,H379,H387,H389,H397,H401,H395)</f>
        <v>426.41378224629648</v>
      </c>
      <c r="I291" s="3">
        <f t="shared" ref="I291" si="288">SUM(I292,I294,I302,I310,I358,I379,I387,I389,I397,I401,I395)</f>
        <v>457.27099910595098</v>
      </c>
      <c r="J291" s="3">
        <f t="shared" ref="J291" si="289">SUM(J292,J294,J302,J310,J358,J379,J387,J389,J397,J401,J395)</f>
        <v>415.3678753668857</v>
      </c>
      <c r="K291" s="3">
        <f t="shared" ref="K291" si="290">SUM(K292,K294,K302,K310,K358,K379,K387,K389,K397,K401,K395)</f>
        <v>346.94523085815314</v>
      </c>
      <c r="L291" s="3">
        <f t="shared" ref="L291:O291" si="291">SUM(L292,L294,L302,L310,L358,L379,L387,L389,L397,L401,L395)</f>
        <v>256.03194064180883</v>
      </c>
      <c r="M291" s="3">
        <f t="shared" si="291"/>
        <v>261.94502266163204</v>
      </c>
      <c r="N291" s="3">
        <f t="shared" si="291"/>
        <v>325.54487006023629</v>
      </c>
      <c r="O291" s="3">
        <f t="shared" si="291"/>
        <v>389.51163300689052</v>
      </c>
      <c r="P291" s="3">
        <f>SUM(P292,P294,P302,P310,P358,P379,P387,P389,P397,P401,P395)</f>
        <v>400.39952167082924</v>
      </c>
      <c r="Q291" s="3">
        <f>SUM(Q292,Q294,Q302,Q310,Q358,Q379,Q387,Q389,Q397,Q401,Q395)</f>
        <v>416.66262329444129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250.94817069514644</v>
      </c>
      <c r="G292" s="1">
        <f t="shared" ref="G292:O292" si="292">G293</f>
        <v>254.39244683048318</v>
      </c>
      <c r="H292" s="1">
        <f t="shared" si="292"/>
        <v>224.17781581431998</v>
      </c>
      <c r="I292" s="1">
        <f t="shared" si="292"/>
        <v>221.53123743877723</v>
      </c>
      <c r="J292" s="1">
        <f t="shared" si="292"/>
        <v>173.54259637744093</v>
      </c>
      <c r="K292" s="1">
        <f t="shared" si="292"/>
        <v>100.01470811887768</v>
      </c>
      <c r="L292" s="1">
        <f t="shared" si="292"/>
        <v>0</v>
      </c>
      <c r="M292" s="1">
        <f t="shared" si="292"/>
        <v>0</v>
      </c>
      <c r="N292" s="1">
        <f t="shared" si="292"/>
        <v>52.039494333783374</v>
      </c>
      <c r="O292" s="1">
        <f t="shared" si="292"/>
        <v>110.01741077492177</v>
      </c>
      <c r="P292" s="1">
        <f>P293</f>
        <v>117.1271161669257</v>
      </c>
      <c r="Q292" s="1">
        <f>Q293</f>
        <v>129.69087557450879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250.94817069514644</v>
      </c>
      <c r="G293" s="1">
        <f>'[1]Electricity and CHPs_IN'!C$14</f>
        <v>254.39244683048318</v>
      </c>
      <c r="H293" s="1">
        <f>'[1]Electricity and CHPs_IN'!D$14</f>
        <v>224.17781581431998</v>
      </c>
      <c r="I293" s="1">
        <f>'[1]Electricity and CHPs_IN'!E$14</f>
        <v>221.53123743877723</v>
      </c>
      <c r="J293" s="1">
        <f>'[1]Electricity and CHPs_IN'!F$14</f>
        <v>173.54259637744093</v>
      </c>
      <c r="K293" s="1">
        <f>'[1]Electricity and CHPs_IN'!G$14</f>
        <v>100.01470811887768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52.039494333783374</v>
      </c>
      <c r="O293" s="1">
        <f>'[1]Electricity and CHPs_IN'!K$14</f>
        <v>110.01741077492177</v>
      </c>
      <c r="P293" s="1">
        <f>'[1]Electricity and CHPs_IN'!L$14</f>
        <v>117.1271161669257</v>
      </c>
      <c r="Q293" s="1">
        <f>'[1]Electricity and CHPs_IN'!M$14</f>
        <v>129.69087557450879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149.43048084894102</v>
      </c>
      <c r="G294" s="1">
        <f t="shared" ref="G294:K294" si="294">SUM(G295:G297)</f>
        <v>125.60749575949596</v>
      </c>
      <c r="H294" s="1">
        <f t="shared" si="294"/>
        <v>141.92223358115112</v>
      </c>
      <c r="I294" s="1">
        <f t="shared" si="294"/>
        <v>149.99769151365189</v>
      </c>
      <c r="J294" s="1">
        <f t="shared" si="294"/>
        <v>150.04386240115784</v>
      </c>
      <c r="K294" s="1">
        <f t="shared" si="294"/>
        <v>150.08117551107406</v>
      </c>
      <c r="L294" s="1">
        <f t="shared" ref="L294:O294" si="295">SUM(L295:L297)</f>
        <v>150.11865513878504</v>
      </c>
      <c r="M294" s="1">
        <f t="shared" si="295"/>
        <v>150.15849328986556</v>
      </c>
      <c r="N294" s="1">
        <f t="shared" si="295"/>
        <v>150.19449058779779</v>
      </c>
      <c r="O294" s="1">
        <f t="shared" si="295"/>
        <v>150.23826407367372</v>
      </c>
      <c r="P294" s="1">
        <f>SUM(P295:P297)</f>
        <v>150.29037290831673</v>
      </c>
      <c r="Q294" s="1">
        <f>SUM(Q295:Q297)</f>
        <v>150.8459885667682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66.745679999980808</v>
      </c>
      <c r="G295" s="1">
        <f>'[1]Electricity and CHPs_IN'!C$15</f>
        <v>49.798809779955171</v>
      </c>
      <c r="H295" s="1">
        <f>'[1]Electricity and CHPs_IN'!D$15</f>
        <v>68.531593866773889</v>
      </c>
      <c r="I295" s="1">
        <f>'[1]Electricity and CHPs_IN'!E$15</f>
        <v>69.615857163570837</v>
      </c>
      <c r="J295" s="1">
        <f>'[1]Electricity and CHPs_IN'!F$15</f>
        <v>70.699960870233951</v>
      </c>
      <c r="K295" s="1">
        <f>'[1]Electricity and CHPs_IN'!G$15</f>
        <v>71.784589094699825</v>
      </c>
      <c r="L295" s="1">
        <f>'[1]Electricity and CHPs_IN'!H$15</f>
        <v>72.868559920096487</v>
      </c>
      <c r="M295" s="1">
        <f>'[1]Electricity and CHPs_IN'!I$15</f>
        <v>73.953597419826451</v>
      </c>
      <c r="N295" s="1">
        <f>'[1]Electricity and CHPs_IN'!J$15</f>
        <v>73.953615266848786</v>
      </c>
      <c r="O295" s="1">
        <f>'[1]Electricity and CHPs_IN'!K$15</f>
        <v>73.953791334804748</v>
      </c>
      <c r="P295" s="1">
        <f>'[1]Electricity and CHPs_IN'!L$15</f>
        <v>73.953756757337388</v>
      </c>
      <c r="Q295" s="1">
        <f>'[1]Electricity and CHPs_IN'!M$15</f>
        <v>73.952734323564002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66.632400000015295</v>
      </c>
      <c r="G296" s="1">
        <f>'[1]Electricity and CHPs_IN'!C$16</f>
        <v>55.764011057359234</v>
      </c>
      <c r="H296" s="1">
        <f>'[1]Electricity and CHPs_IN'!D$16</f>
        <v>65.553797386868823</v>
      </c>
      <c r="I296" s="1">
        <f>'[1]Electricity and CHPs_IN'!E$16</f>
        <v>64.471643720365421</v>
      </c>
      <c r="J296" s="1">
        <f>'[1]Electricity and CHPs_IN'!F$16</f>
        <v>63.38769671107741</v>
      </c>
      <c r="K296" s="1">
        <f>'[1]Electricity and CHPs_IN'!G$16</f>
        <v>62.303070720907442</v>
      </c>
      <c r="L296" s="1">
        <f>'[1]Electricity and CHPs_IN'!H$16</f>
        <v>61.21910062504363</v>
      </c>
      <c r="M296" s="1">
        <f>'[1]Electricity and CHPs_IN'!I$16</f>
        <v>60.134063816027634</v>
      </c>
      <c r="N296" s="1">
        <f>'[1]Electricity and CHPs_IN'!J$16</f>
        <v>60.134047861769773</v>
      </c>
      <c r="O296" s="1">
        <f>'[1]Electricity and CHPs_IN'!K$16</f>
        <v>60.133874116491441</v>
      </c>
      <c r="P296" s="1">
        <f>'[1]Electricity and CHPs_IN'!L$16</f>
        <v>60.133913392663843</v>
      </c>
      <c r="Q296" s="1">
        <f>'[1]Electricity and CHPs_IN'!M$16</f>
        <v>60.13496256772455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16.052400848944917</v>
      </c>
      <c r="G297" s="1">
        <f>'[1]Electricity and CHPs_IN'!C$13</f>
        <v>20.044674922181553</v>
      </c>
      <c r="H297" s="1">
        <f>'[1]Electricity and CHPs_IN'!D$13</f>
        <v>7.8368423275084167</v>
      </c>
      <c r="I297" s="1">
        <f>'[1]Electricity and CHPs_IN'!E$13</f>
        <v>15.910190629715618</v>
      </c>
      <c r="J297" s="1">
        <f>'[1]Electricity and CHPs_IN'!F$13</f>
        <v>15.956204819846487</v>
      </c>
      <c r="K297" s="1">
        <f>'[1]Electricity and CHPs_IN'!G$13</f>
        <v>15.993515695466801</v>
      </c>
      <c r="L297" s="1">
        <f>'[1]Electricity and CHPs_IN'!H$13</f>
        <v>16.03099459364492</v>
      </c>
      <c r="M297" s="1">
        <f>'[1]Electricity and CHPs_IN'!I$13</f>
        <v>16.070832054011468</v>
      </c>
      <c r="N297" s="1">
        <f>'[1]Electricity and CHPs_IN'!J$13</f>
        <v>16.106827459179254</v>
      </c>
      <c r="O297" s="1">
        <f>'[1]Electricity and CHPs_IN'!K$13</f>
        <v>16.150598622377533</v>
      </c>
      <c r="P297" s="1">
        <f>'[1]Electricity and CHPs_IN'!L$13</f>
        <v>16.202702758315482</v>
      </c>
      <c r="Q297" s="1">
        <f>'[1]Electricity and CHPs_IN'!M$13</f>
        <v>16.758291675479658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0.15008552626934854</v>
      </c>
      <c r="G298" s="1">
        <f t="shared" ref="G298:K298" si="296">SUM(G299:G301)</f>
        <v>5.3574332831815973E-2</v>
      </c>
      <c r="H298" s="1">
        <f t="shared" si="296"/>
        <v>2.3458169921937312E-2</v>
      </c>
      <c r="I298" s="1">
        <f t="shared" si="296"/>
        <v>8.3917053627149338E-2</v>
      </c>
      <c r="J298" s="1">
        <f t="shared" si="296"/>
        <v>0.11930277329803834</v>
      </c>
      <c r="K298" s="1">
        <f t="shared" si="296"/>
        <v>3.8564824445751184E-2</v>
      </c>
      <c r="L298" s="1">
        <f t="shared" ref="L298:O298" si="297">SUM(L299:L301)</f>
        <v>6.8637536586630354E-2</v>
      </c>
      <c r="M298" s="1">
        <f t="shared" si="297"/>
        <v>0.11000442121939726</v>
      </c>
      <c r="N298" s="1">
        <f t="shared" si="297"/>
        <v>7.412922412756684E-2</v>
      </c>
      <c r="O298" s="1">
        <f t="shared" si="297"/>
        <v>0.1091270765258921</v>
      </c>
      <c r="P298" s="1">
        <f>SUM(P299:P301)</f>
        <v>9.842379005524321E-2</v>
      </c>
      <c r="Q298" s="1">
        <f>SUM(Q299:Q301)</f>
        <v>0.13869895802546345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0.12509169295143194</v>
      </c>
      <c r="G299" s="1">
        <f>'[1]Electricity and CHPs_IN'!C$18</f>
        <v>3.6598290382052905E-4</v>
      </c>
      <c r="H299" s="1">
        <f>'[1]Electricity and CHPs_IN'!D$18</f>
        <v>1.9521620489223606E-2</v>
      </c>
      <c r="I299" s="1">
        <f>'[1]Electricity and CHPs_IN'!E$18</f>
        <v>8.7611578781044003E-3</v>
      </c>
      <c r="J299" s="1">
        <f>'[1]Electricity and CHPs_IN'!F$18</f>
        <v>1.0425859557204088E-2</v>
      </c>
      <c r="K299" s="1">
        <f>'[1]Electricity and CHPs_IN'!G$18</f>
        <v>1.3812635632175723E-2</v>
      </c>
      <c r="L299" s="1">
        <f>'[1]Electricity and CHPs_IN'!H$18</f>
        <v>4.1655550924316678E-2</v>
      </c>
      <c r="M299" s="1">
        <f>'[1]Electricity and CHPs_IN'!I$18</f>
        <v>7.644461910984858E-2</v>
      </c>
      <c r="N299" s="1">
        <f>'[1]Electricity and CHPs_IN'!J$18</f>
        <v>3.4746049258186563E-2</v>
      </c>
      <c r="O299" s="1">
        <f>'[1]Electricity and CHPs_IN'!K$18</f>
        <v>7.0636504565925518E-2</v>
      </c>
      <c r="P299" s="1">
        <f>'[1]Electricity and CHPs_IN'!L$18</f>
        <v>6.1025604690304165E-2</v>
      </c>
      <c r="Q299" s="1">
        <f>'[1]Electricity and CHPs_IN'!M$18</f>
        <v>0.10033609454782552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3.9949672706823267E-3</v>
      </c>
      <c r="G300" s="1">
        <f>IFERROR(G72/SUM(G72,G185),0)*'[1]Electricity and CHPs_IN'!C$28</f>
        <v>9.1435607730557401E-5</v>
      </c>
      <c r="H300" s="1">
        <f>IFERROR(H72/SUM(H72,H185),0)*'[1]Electricity and CHPs_IN'!D$28</f>
        <v>2.797289344843266E-3</v>
      </c>
      <c r="I300" s="1">
        <f>IFERROR(I72/SUM(I72,I185),0)*'[1]Electricity and CHPs_IN'!E$28</f>
        <v>1.7212091744241709E-3</v>
      </c>
      <c r="J300" s="1">
        <f>IFERROR(J72/SUM(J72,J185),0)*'[1]Electricity and CHPs_IN'!F$28</f>
        <v>2.3781392649773326E-3</v>
      </c>
      <c r="K300" s="1">
        <f>IFERROR(K72/SUM(K72,K185),0)*'[1]Electricity and CHPs_IN'!G$28</f>
        <v>2.5521569893921323E-3</v>
      </c>
      <c r="L300" s="1">
        <f>IFERROR(L72/SUM(L72,L185),0)*'[1]Electricity and CHPs_IN'!H$28</f>
        <v>2.7059504646462246E-3</v>
      </c>
      <c r="M300" s="1">
        <f>IFERROR(M72/SUM(M72,M185),0)*'[1]Electricity and CHPs_IN'!I$28</f>
        <v>4.5393234142172894E-3</v>
      </c>
      <c r="N300" s="1">
        <f>IFERROR(N72/SUM(N72,N185),0)*'[1]Electricity and CHPs_IN'!J$28</f>
        <v>3.1099696615857625E-3</v>
      </c>
      <c r="O300" s="1">
        <f>IFERROR(O72/SUM(O72,O185),0)*'[1]Electricity and CHPs_IN'!K$28</f>
        <v>4.480678133361401E-3</v>
      </c>
      <c r="P300" s="1">
        <f>IFERROR(P72/SUM(P72,P185),0)*'[1]Electricity and CHPs_IN'!L$28</f>
        <v>3.5994637505851524E-3</v>
      </c>
      <c r="Q300" s="1">
        <f>IFERROR(Q72/SUM(Q72,Q185),0)*'[1]Electricity and CHPs_IN'!M$28</f>
        <v>4.7173886840167021E-3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2.0998866047234284E-2</v>
      </c>
      <c r="G301" s="1">
        <f>IFERROR(G73/SUM(G73,G235),0)*'[1]Electricity and CHPs_IN'!C$41</f>
        <v>5.3116914320264885E-2</v>
      </c>
      <c r="H301" s="1">
        <f>IFERROR(H73/SUM(H73,H235),0)*'[1]Electricity and CHPs_IN'!D$41</f>
        <v>1.1392600878704388E-3</v>
      </c>
      <c r="I301" s="1">
        <f>IFERROR(I73/SUM(I73,I235),0)*'[1]Electricity and CHPs_IN'!E$41</f>
        <v>7.3434686574620767E-2</v>
      </c>
      <c r="J301" s="1">
        <f>IFERROR(J73/SUM(J73,J235),0)*'[1]Electricity and CHPs_IN'!F$41</f>
        <v>0.10649877447585693</v>
      </c>
      <c r="K301" s="1">
        <f>IFERROR(K73/SUM(K73,K235),0)*'[1]Electricity and CHPs_IN'!G$41</f>
        <v>2.2200031824183328E-2</v>
      </c>
      <c r="L301" s="1">
        <f>IFERROR(L73/SUM(L73,L235),0)*'[1]Electricity and CHPs_IN'!H$41</f>
        <v>2.4276035197667453E-2</v>
      </c>
      <c r="M301" s="1">
        <f>IFERROR(M73/SUM(M73,M235),0)*'[1]Electricity and CHPs_IN'!I$41</f>
        <v>2.9020478695331392E-2</v>
      </c>
      <c r="N301" s="1">
        <f>IFERROR(N73/SUM(N73,N235),0)*'[1]Electricity and CHPs_IN'!J$41</f>
        <v>3.6273205207794514E-2</v>
      </c>
      <c r="O301" s="1">
        <f>IFERROR(O73/SUM(O73,O235),0)*'[1]Electricity and CHPs_IN'!K$41</f>
        <v>3.4009893826605166E-2</v>
      </c>
      <c r="P301" s="1">
        <f>IFERROR(P73/SUM(P73,P235),0)*'[1]Electricity and CHPs_IN'!L$41</f>
        <v>3.3798721614353891E-2</v>
      </c>
      <c r="Q301" s="1">
        <f>IFERROR(Q73/SUM(Q73,Q235),0)*'[1]Electricity and CHPs_IN'!M$41</f>
        <v>3.3645474793621233E-2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0.15008552626934854</v>
      </c>
      <c r="G302" s="1">
        <f t="shared" ref="G302:K302" si="298">G298</f>
        <v>5.3574332831815973E-2</v>
      </c>
      <c r="H302" s="1">
        <f t="shared" si="298"/>
        <v>2.3458169921937312E-2</v>
      </c>
      <c r="I302" s="1">
        <f t="shared" si="298"/>
        <v>8.3917053627149338E-2</v>
      </c>
      <c r="J302" s="1">
        <f t="shared" si="298"/>
        <v>0.11930277329803834</v>
      </c>
      <c r="K302" s="1">
        <f t="shared" si="298"/>
        <v>3.8564824445751184E-2</v>
      </c>
      <c r="L302" s="1">
        <f t="shared" ref="L302:O302" si="299">L298</f>
        <v>6.8637536586630354E-2</v>
      </c>
      <c r="M302" s="1">
        <f t="shared" si="299"/>
        <v>0.11000442121939726</v>
      </c>
      <c r="N302" s="1">
        <f t="shared" si="299"/>
        <v>7.412922412756684E-2</v>
      </c>
      <c r="O302" s="1">
        <f t="shared" si="299"/>
        <v>0.1091270765258921</v>
      </c>
      <c r="P302" s="1">
        <f t="shared" ref="P302:Q305" si="300">P298</f>
        <v>9.842379005524321E-2</v>
      </c>
      <c r="Q302" s="1">
        <f t="shared" si="300"/>
        <v>0.13869895802546345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0.12509169295143194</v>
      </c>
      <c r="G303" s="1">
        <f t="shared" si="301"/>
        <v>3.6598290382052905E-4</v>
      </c>
      <c r="H303" s="1">
        <f t="shared" si="301"/>
        <v>1.9521620489223606E-2</v>
      </c>
      <c r="I303" s="1">
        <f t="shared" si="301"/>
        <v>8.7611578781044003E-3</v>
      </c>
      <c r="J303" s="1">
        <f t="shared" si="301"/>
        <v>1.0425859557204088E-2</v>
      </c>
      <c r="K303" s="1">
        <f t="shared" si="301"/>
        <v>1.3812635632175723E-2</v>
      </c>
      <c r="L303" s="1">
        <f t="shared" ref="L303:O303" si="302">L299</f>
        <v>4.1655550924316678E-2</v>
      </c>
      <c r="M303" s="1">
        <f t="shared" si="302"/>
        <v>7.644461910984858E-2</v>
      </c>
      <c r="N303" s="1">
        <f t="shared" si="302"/>
        <v>3.4746049258186563E-2</v>
      </c>
      <c r="O303" s="1">
        <f t="shared" si="302"/>
        <v>7.0636504565925518E-2</v>
      </c>
      <c r="P303" s="1">
        <f t="shared" si="300"/>
        <v>6.1025604690304165E-2</v>
      </c>
      <c r="Q303" s="1">
        <f t="shared" si="300"/>
        <v>0.10033609454782552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3.9949672706823267E-3</v>
      </c>
      <c r="G304" s="1">
        <f t="shared" si="303"/>
        <v>9.1435607730557401E-5</v>
      </c>
      <c r="H304" s="1">
        <f t="shared" si="303"/>
        <v>2.797289344843266E-3</v>
      </c>
      <c r="I304" s="1">
        <f t="shared" si="303"/>
        <v>1.7212091744241709E-3</v>
      </c>
      <c r="J304" s="1">
        <f t="shared" si="303"/>
        <v>2.3781392649773326E-3</v>
      </c>
      <c r="K304" s="1">
        <f t="shared" si="303"/>
        <v>2.5521569893921323E-3</v>
      </c>
      <c r="L304" s="1">
        <f t="shared" ref="L304:O304" si="304">L300</f>
        <v>2.7059504646462246E-3</v>
      </c>
      <c r="M304" s="1">
        <f t="shared" si="304"/>
        <v>4.5393234142172894E-3</v>
      </c>
      <c r="N304" s="1">
        <f t="shared" si="304"/>
        <v>3.1099696615857625E-3</v>
      </c>
      <c r="O304" s="1">
        <f t="shared" si="304"/>
        <v>4.480678133361401E-3</v>
      </c>
      <c r="P304" s="1">
        <f t="shared" si="300"/>
        <v>3.5994637505851524E-3</v>
      </c>
      <c r="Q304" s="1">
        <f t="shared" si="300"/>
        <v>4.7173886840167021E-3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2.0998866047234284E-2</v>
      </c>
      <c r="G305" s="1">
        <f t="shared" si="305"/>
        <v>5.3116914320264885E-2</v>
      </c>
      <c r="H305" s="1">
        <f t="shared" si="305"/>
        <v>1.1392600878704388E-3</v>
      </c>
      <c r="I305" s="1">
        <f t="shared" si="305"/>
        <v>7.3434686574620767E-2</v>
      </c>
      <c r="J305" s="1">
        <f t="shared" si="305"/>
        <v>0.10649877447585693</v>
      </c>
      <c r="K305" s="1">
        <f t="shared" si="305"/>
        <v>2.2200031824183328E-2</v>
      </c>
      <c r="L305" s="1">
        <f t="shared" ref="L305:O305" si="306">L301</f>
        <v>2.4276035197667453E-2</v>
      </c>
      <c r="M305" s="1">
        <f t="shared" si="306"/>
        <v>2.9020478695331392E-2</v>
      </c>
      <c r="N305" s="1">
        <f t="shared" si="306"/>
        <v>3.6273205207794514E-2</v>
      </c>
      <c r="O305" s="1">
        <f t="shared" si="306"/>
        <v>3.4009893826605166E-2</v>
      </c>
      <c r="P305" s="1">
        <f t="shared" si="300"/>
        <v>3.3798721614353891E-2</v>
      </c>
      <c r="Q305" s="1">
        <f t="shared" si="300"/>
        <v>3.3645474793621233E-2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4.0752850966824461</v>
      </c>
      <c r="G310" s="1">
        <f t="shared" ref="G310:K310" si="307">SUM(G311:G325)</f>
        <v>2.1888357536850336</v>
      </c>
      <c r="H310" s="1">
        <f t="shared" si="307"/>
        <v>2.153039135603827</v>
      </c>
      <c r="I310" s="1">
        <f t="shared" si="307"/>
        <v>6.5556829588545042</v>
      </c>
      <c r="J310" s="1">
        <f t="shared" si="307"/>
        <v>7.982485190314943</v>
      </c>
      <c r="K310" s="1">
        <f t="shared" si="307"/>
        <v>9.0611847169070501</v>
      </c>
      <c r="L310" s="1">
        <f t="shared" ref="L310:O310" si="308">SUM(L311:L325)</f>
        <v>13.820641070640455</v>
      </c>
      <c r="M310" s="1">
        <f t="shared" si="308"/>
        <v>14.681225284146922</v>
      </c>
      <c r="N310" s="1">
        <f t="shared" si="308"/>
        <v>23.127853550328179</v>
      </c>
      <c r="O310" s="1">
        <f t="shared" si="308"/>
        <v>25.312970686671203</v>
      </c>
      <c r="P310" s="1">
        <f>SUM(P311:P325)</f>
        <v>25.468112689775619</v>
      </c>
      <c r="Q310" s="1">
        <f>SUM(Q311:Q325)</f>
        <v>24.317869047748022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7.0577181106675602E-2</v>
      </c>
      <c r="L311" s="1">
        <f>'[1]Electricity and CHPs_IN'!H$21</f>
        <v>3.1465062329884574</v>
      </c>
      <c r="M311" s="1">
        <f>'[1]Electricity and CHPs_IN'!I$21</f>
        <v>5.081349812768079</v>
      </c>
      <c r="N311" s="1">
        <f>'[1]Electricity and CHPs_IN'!J$21</f>
        <v>16.023027110247241</v>
      </c>
      <c r="O311" s="1">
        <f>'[1]Electricity and CHPs_IN'!K$21</f>
        <v>18.942618410994744</v>
      </c>
      <c r="P311" s="1">
        <f>'[1]Electricity and CHPs_IN'!L$21</f>
        <v>19.83727466659197</v>
      </c>
      <c r="Q311" s="1">
        <f>'[1]Electricity and CHPs_IN'!M$21</f>
        <v>18.458644465907835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3.0661325223039878E-2</v>
      </c>
      <c r="K312" s="1">
        <f>'[1]Electricity and CHPs_IN'!G$22</f>
        <v>0.16047977050299631</v>
      </c>
      <c r="L312" s="1">
        <f>'[1]Electricity and CHPs_IN'!H$22</f>
        <v>1.0064624042091541</v>
      </c>
      <c r="M312" s="1">
        <f>'[1]Electricity and CHPs_IN'!I$22</f>
        <v>0.77235918412576232</v>
      </c>
      <c r="N312" s="1">
        <f>'[1]Electricity and CHPs_IN'!J$22</f>
        <v>0.73329962081421096</v>
      </c>
      <c r="O312" s="1">
        <f>'[1]Electricity and CHPs_IN'!K$22</f>
        <v>0.17007520213541696</v>
      </c>
      <c r="P312" s="1">
        <f>'[1]Electricity and CHPs_IN'!L$22</f>
        <v>0.11458703553536952</v>
      </c>
      <c r="Q312" s="1">
        <f>'[1]Electricity and CHPs_IN'!M$22</f>
        <v>0.21725773105214755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5.3721333855829493E-4</v>
      </c>
      <c r="L313" s="1">
        <f>'[1]Electricity and CHPs_IN'!H$23</f>
        <v>6.7881127667060481E-4</v>
      </c>
      <c r="M313" s="1">
        <f>'[1]Electricity and CHPs_IN'!I$23</f>
        <v>1.5737718222334743E-3</v>
      </c>
      <c r="N313" s="1">
        <f>'[1]Electricity and CHPs_IN'!J$23</f>
        <v>1.0075708727804299E-3</v>
      </c>
      <c r="O313" s="1">
        <f>'[1]Electricity and CHPs_IN'!K$23</f>
        <v>1.7873407010866407E-3</v>
      </c>
      <c r="P313" s="1">
        <f>'[1]Electricity and CHPs_IN'!L$23</f>
        <v>1.4087651326209368E-3</v>
      </c>
      <c r="Q313" s="1">
        <f>'[1]Electricity and CHPs_IN'!M$23</f>
        <v>2.6061987706413148E-3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1.2858090160039204</v>
      </c>
      <c r="G314" s="1">
        <f>IFERROR(G86/SUM(G86+G189),0)*'[1]Electricity and CHPs_IN'!C$24</f>
        <v>3.9510856370065053E-4</v>
      </c>
      <c r="H314" s="1">
        <f>IFERROR(H86/SUM(H86+H189),0)*'[1]Electricity and CHPs_IN'!D$24</f>
        <v>1.8809807349210637E-2</v>
      </c>
      <c r="I314" s="1">
        <f>IFERROR(I86/SUM(I86+I189),0)*'[1]Electricity and CHPs_IN'!E$24</f>
        <v>0.70284308567285514</v>
      </c>
      <c r="J314" s="1">
        <f>IFERROR(J86/SUM(J86+J189),0)*'[1]Electricity and CHPs_IN'!F$24</f>
        <v>0.49333859559382576</v>
      </c>
      <c r="K314" s="1">
        <f>IFERROR(K86/SUM(K86+K189),0)*'[1]Electricity and CHPs_IN'!G$24</f>
        <v>1.1486178307955597</v>
      </c>
      <c r="L314" s="1">
        <f>IFERROR(L86/SUM(L86+L189),0)*'[1]Electricity and CHPs_IN'!H$24</f>
        <v>1.3501501747100311</v>
      </c>
      <c r="M314" s="1">
        <f>IFERROR(M86/SUM(M86+M189),0)*'[1]Electricity and CHPs_IN'!I$24</f>
        <v>1.8220024917001749</v>
      </c>
      <c r="N314" s="1">
        <f>IFERROR(N86/SUM(N86+N189),0)*'[1]Electricity and CHPs_IN'!J$24</f>
        <v>0.15552018257204492</v>
      </c>
      <c r="O314" s="1">
        <f>IFERROR(O86/SUM(O86+O189),0)*'[1]Electricity and CHPs_IN'!K$24</f>
        <v>3.3345581468618234E-2</v>
      </c>
      <c r="P314" s="1">
        <f>IFERROR(P86/SUM(P86+P189),0)*'[1]Electricity and CHPs_IN'!L$24</f>
        <v>1.475166700973404E-2</v>
      </c>
      <c r="Q314" s="1">
        <f>IFERROR(Q86/SUM(Q86+Q189),0)*'[1]Electricity and CHPs_IN'!M$24</f>
        <v>1.4124044729772411E-2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0.50846980226592364</v>
      </c>
      <c r="L315" s="1">
        <f>IFERROR(L87/SUM(L87+L190),0)*'[1]Electricity and CHPs_IN'!H$29</f>
        <v>1.3303058167103132</v>
      </c>
      <c r="M315" s="1">
        <f>IFERROR(M87/SUM(M87+M190),0)*'[1]Electricity and CHPs_IN'!I$29</f>
        <v>1.3171715069681598</v>
      </c>
      <c r="N315" s="1">
        <f>IFERROR(N87/SUM(N87+N190),0)*'[1]Electricity and CHPs_IN'!J$29</f>
        <v>0.97220467128448362</v>
      </c>
      <c r="O315" s="1">
        <f>IFERROR(O87/SUM(O87+O190),0)*'[1]Electricity and CHPs_IN'!K$29</f>
        <v>0.87663267739459561</v>
      </c>
      <c r="P315" s="1">
        <f>IFERROR(P87/SUM(P87+P190),0)*'[1]Electricity and CHPs_IN'!L$29</f>
        <v>6.1186696774272714E-2</v>
      </c>
      <c r="Q315" s="1">
        <f>IFERROR(Q87/SUM(Q87+Q190),0)*'[1]Electricity and CHPs_IN'!M$29</f>
        <v>3.6736615489940637E-2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0.89328317200549612</v>
      </c>
      <c r="G316" s="1">
        <f>G88/SUM(G88,G241)*'[1]Electricity and CHPs_IN'!C$39</f>
        <v>0.12063589221394465</v>
      </c>
      <c r="H316" s="1">
        <f>H88/SUM(H88,H241)*'[1]Electricity and CHPs_IN'!D$39</f>
        <v>7.6793215768608217E-2</v>
      </c>
      <c r="I316" s="1">
        <f>I88/SUM(I88,I241)*'[1]Electricity and CHPs_IN'!E$39</f>
        <v>1.0650849464067342</v>
      </c>
      <c r="J316" s="1">
        <f>J88/SUM(J88,J241)*'[1]Electricity and CHPs_IN'!F$39</f>
        <v>0.68819573817427349</v>
      </c>
      <c r="K316" s="1">
        <f>K88/SUM(K88,K241)*'[1]Electricity and CHPs_IN'!G$39</f>
        <v>0.21618123552670035</v>
      </c>
      <c r="L316" s="1">
        <f>L88/SUM(L88,L241)*'[1]Electricity and CHPs_IN'!H$39</f>
        <v>0.16451911710392234</v>
      </c>
      <c r="M316" s="1">
        <f>M88/SUM(M88,M241)*'[1]Electricity and CHPs_IN'!I$39</f>
        <v>8.8106638563449108E-2</v>
      </c>
      <c r="N316" s="1">
        <f>N88/SUM(N88,N241)*'[1]Electricity and CHPs_IN'!J$39</f>
        <v>5.8171485277788038E-2</v>
      </c>
      <c r="O316" s="1">
        <f>O88/SUM(O88,O241)*'[1]Electricity and CHPs_IN'!K$39</f>
        <v>7.0200856812217508E-2</v>
      </c>
      <c r="P316" s="1">
        <f>P88/SUM(P88,P241)*'[1]Electricity and CHPs_IN'!L$39</f>
        <v>9.1430930082153972E-2</v>
      </c>
      <c r="Q316" s="1">
        <f>Q88/SUM(Q88,Q241)*'[1]Electricity and CHPs_IN'!M$39</f>
        <v>0.23147977734997563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0</v>
      </c>
      <c r="L317" s="1">
        <f>IFERROR(L89/SUM(L89,L242),0)*'[1]Electricity and CHPs_IN'!H$40</f>
        <v>0</v>
      </c>
      <c r="M317" s="1">
        <f>IFERROR(M89/SUM(M89,M242),0)*'[1]Electricity and CHPs_IN'!I$40</f>
        <v>0</v>
      </c>
      <c r="N317" s="1">
        <f>IFERROR(N89/SUM(N89,N242),0)*'[1]Electricity and CHPs_IN'!J$40</f>
        <v>0</v>
      </c>
      <c r="O317" s="1">
        <f>IFERROR(O89/SUM(O89,O242),0)*'[1]Electricity and CHPs_IN'!K$40</f>
        <v>0</v>
      </c>
      <c r="P317" s="1">
        <f>IFERROR(P89/SUM(P89,P242),0)*'[1]Electricity and CHPs_IN'!L$40</f>
        <v>0</v>
      </c>
      <c r="Q317" s="1">
        <f>IFERROR(Q89/SUM(Q89,Q242),0)*'[1]Electricity and CHPs_IN'!M$40</f>
        <v>0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2.2530723058351548E-2</v>
      </c>
      <c r="G319" s="1">
        <f>G91/SUM(G91,G244)*'[1]Electricity and CHPs_IN'!C$48</f>
        <v>3.2134625429149567E-3</v>
      </c>
      <c r="H319" s="1">
        <f>H91/SUM(H91,H244)*'[1]Electricity and CHPs_IN'!D$48</f>
        <v>1.3766557074376636E-2</v>
      </c>
      <c r="I319" s="1">
        <f>IFERROR(I91/SUM(I91,I244)*'[1]Electricity and CHPs_IN'!E$48,0)</f>
        <v>1.2324653289437765E-2</v>
      </c>
      <c r="J319" s="1">
        <f>IFERROR(J91/SUM(J91,J244)*'[1]Electricity and CHPs_IN'!F$48,0)</f>
        <v>2.4268689504294602E-2</v>
      </c>
      <c r="K319" s="1">
        <f>IFERROR(K91/SUM(K91,K244)*'[1]Electricity and CHPs_IN'!G$48,0)</f>
        <v>2.6335852442878643E-2</v>
      </c>
      <c r="L319" s="1">
        <f>IFERROR(L91/SUM(L91,L244)*'[1]Electricity and CHPs_IN'!H$48,0)</f>
        <v>3.0806466250838722E-2</v>
      </c>
      <c r="M319" s="1">
        <f>IFERROR(M91/SUM(M91,M244)*'[1]Electricity and CHPs_IN'!I$48,0)</f>
        <v>4.0036130745009404E-2</v>
      </c>
      <c r="N319" s="1">
        <f>IFERROR(N91/SUM(N91,N244)*'[1]Electricity and CHPs_IN'!J$48,0)</f>
        <v>3.2604420609211905E-2</v>
      </c>
      <c r="O319" s="1">
        <f>IFERROR(O91/SUM(O91,O244)*'[1]Electricity and CHPs_IN'!K$48,0)</f>
        <v>3.2734475182216421E-2</v>
      </c>
      <c r="P319" s="1">
        <f>IFERROR(P91/SUM(P91,P244)*'[1]Electricity and CHPs_IN'!L$48,0)</f>
        <v>0.12893208592301311</v>
      </c>
      <c r="Q319" s="1">
        <f>IFERROR(Q91/SUM(Q91,Q244)*'[1]Electricity and CHPs_IN'!M$48,0)</f>
        <v>0.14587944752367354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9.6229281213377376E-4</v>
      </c>
      <c r="J320" s="1">
        <f>IFERROR(J92/SUM(J92,J245),0)*'[1]Electricity and CHPs_IN'!F$49</f>
        <v>3.4180491757168033E-3</v>
      </c>
      <c r="K320" s="1">
        <f>IFERROR(K92/SUM(K92,K245),0)*'[1]Electricity and CHPs_IN'!G$49</f>
        <v>3.383776677479518E-3</v>
      </c>
      <c r="L320" s="1">
        <f>IFERROR(L92/SUM(L92,L245),0)*'[1]Electricity and CHPs_IN'!H$49</f>
        <v>3.551272900213627E-3</v>
      </c>
      <c r="M320" s="1">
        <f>IFERROR(M92/SUM(M92,M245),0)*'[1]Electricity and CHPs_IN'!I$49</f>
        <v>8.362386509461181E-3</v>
      </c>
      <c r="N320" s="1">
        <f>IFERROR(N92/SUM(N92,N245),0)*'[1]Electricity and CHPs_IN'!J$49</f>
        <v>6.7583576661131538E-3</v>
      </c>
      <c r="O320" s="1">
        <f>IFERROR(O92/SUM(O92,O245),0)*'[1]Electricity and CHPs_IN'!K$49</f>
        <v>1.057919474571789E-2</v>
      </c>
      <c r="P320" s="1">
        <f>IFERROR(P92/SUM(P92,P245),0)*'[1]Electricity and CHPs_IN'!L$49</f>
        <v>1.0155039937730382E-2</v>
      </c>
      <c r="Q320" s="1">
        <f>IFERROR(Q92/SUM(Q92,Q245),0)*'[1]Electricity and CHPs_IN'!M$49</f>
        <v>1.8930762860239557E-2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3.7181224241980962E-2</v>
      </c>
      <c r="G321" s="1">
        <f>IFERROR(G93/SUM(G93,G246),0)*'[1]Electricity and CHPs_IN'!C$51</f>
        <v>1.867651039727487E-2</v>
      </c>
      <c r="H321" s="1">
        <f>IFERROR(H93/SUM(H93,H246),0)*'[1]Electricity and CHPs_IN'!D$51</f>
        <v>9.1329399487645846E-2</v>
      </c>
      <c r="I321" s="1">
        <f>IFERROR(I93/SUM(I93,I246),0)*'[1]Electricity and CHPs_IN'!E$51</f>
        <v>0.68371642547714973</v>
      </c>
      <c r="J321" s="1">
        <f>IFERROR(J93/SUM(J93,J246),0)*'[1]Electricity and CHPs_IN'!F$51</f>
        <v>0.70154512254961776</v>
      </c>
      <c r="K321" s="1">
        <f>IFERROR(K93/SUM(K93,K246),0)*'[1]Electricity and CHPs_IN'!G$51</f>
        <v>0.80476155220537737</v>
      </c>
      <c r="L321" s="1">
        <f>IFERROR(L93/SUM(L93,L246),0)*'[1]Electricity and CHPs_IN'!H$51</f>
        <v>0.73880732925041082</v>
      </c>
      <c r="M321" s="1">
        <f>IFERROR(M93/SUM(M93,M246),0)*'[1]Electricity and CHPs_IN'!I$51</f>
        <v>0.77632181857403748</v>
      </c>
      <c r="N321" s="1">
        <f>IFERROR(N93/SUM(N93,N246),0)*'[1]Electricity and CHPs_IN'!J$51</f>
        <v>0.77228389869475067</v>
      </c>
      <c r="O321" s="1">
        <f>IFERROR(O93/SUM(O93,O246),0)*'[1]Electricity and CHPs_IN'!K$51</f>
        <v>0.73918961807017725</v>
      </c>
      <c r="P321" s="1">
        <f>IFERROR(P93/SUM(P93,P246),0)*'[1]Electricity and CHPs_IN'!L$51</f>
        <v>0.64241875292122064</v>
      </c>
      <c r="Q321" s="1">
        <f>IFERROR(Q93/SUM(Q93,Q246),0)*'[1]Electricity and CHPs_IN'!M$51</f>
        <v>0.53426988365163475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4.2110446518896453E-3</v>
      </c>
      <c r="J322" s="1">
        <f>IFERROR(J94/SUM(J94,J247),0)*'[1]Electricity and CHPs_IN'!F$52</f>
        <v>1.6424703801587667E-2</v>
      </c>
      <c r="K322" s="1">
        <f>IFERROR(K94/SUM(K94,K247),0)*'[1]Electricity and CHPs_IN'!G$52</f>
        <v>1.641155330519109E-2</v>
      </c>
      <c r="L322" s="1">
        <f>IFERROR(L94/SUM(L94,L247),0)*'[1]Electricity and CHPs_IN'!H$52</f>
        <v>1.870600739794968E-2</v>
      </c>
      <c r="M322" s="1">
        <f>IFERROR(M94/SUM(M94,M247),0)*'[1]Electricity and CHPs_IN'!I$52</f>
        <v>4.9329639990985157E-2</v>
      </c>
      <c r="N322" s="1">
        <f>IFERROR(N94/SUM(N94,N247),0)*'[1]Electricity and CHPs_IN'!J$52</f>
        <v>4.2333540195868165E-2</v>
      </c>
      <c r="O322" s="1">
        <f>IFERROR(O94/SUM(O94,O247),0)*'[1]Electricity and CHPs_IN'!K$52</f>
        <v>7.5868397907904422E-2</v>
      </c>
      <c r="P322" s="1">
        <f>IFERROR(P94/SUM(P94,P247),0)*'[1]Electricity and CHPs_IN'!L$52</f>
        <v>7.2725842125269918E-2</v>
      </c>
      <c r="Q322" s="1">
        <f>IFERROR(Q94/SUM(Q94,Q247),0)*'[1]Electricity and CHPs_IN'!M$52</f>
        <v>0.12907033033877888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1.0647012458276945</v>
      </c>
      <c r="G323" s="1">
        <f>IFERROR(G95/SUM(G95,G248),0)*'[1]Electricity and CHPs_IN'!C$54</f>
        <v>1.2551439226319407</v>
      </c>
      <c r="H323" s="1">
        <f>IFERROR(H95/SUM(H95,H248),0)*'[1]Electricity and CHPs_IN'!D$54</f>
        <v>1.3002140837757958</v>
      </c>
      <c r="I323" s="1">
        <f>IFERROR(I95/SUM(I95,I248),0)*'[1]Electricity and CHPs_IN'!E$54</f>
        <v>1.3815173963872287</v>
      </c>
      <c r="J323" s="1">
        <f>IFERROR(J95/SUM(J95,J248),0)*'[1]Electricity and CHPs_IN'!F$54</f>
        <v>1.4574937242699377</v>
      </c>
      <c r="K323" s="1">
        <f>IFERROR(K95/SUM(K95,K248),0)*'[1]Electricity and CHPs_IN'!G$54</f>
        <v>1.5469714741981719</v>
      </c>
      <c r="L323" s="1">
        <f>IFERROR(L95/SUM(L95,L248),0)*'[1]Electricity and CHPs_IN'!H$54</f>
        <v>1.5305038917706533</v>
      </c>
      <c r="M323" s="1">
        <f>IFERROR(M95/SUM(M95,M248),0)*'[1]Electricity and CHPs_IN'!I$54</f>
        <v>1.508369703059437</v>
      </c>
      <c r="N323" s="1">
        <f>IFERROR(N95/SUM(N95,N248),0)*'[1]Electricity and CHPs_IN'!J$54</f>
        <v>1.5064093800038998</v>
      </c>
      <c r="O323" s="1">
        <f>IFERROR(O95/SUM(O95,O248),0)*'[1]Electricity and CHPs_IN'!K$54</f>
        <v>1.5097836304198053</v>
      </c>
      <c r="P323" s="1">
        <f>IFERROR(P95/SUM(P95,P248),0)*'[1]Electricity and CHPs_IN'!L$54</f>
        <v>1.5126438735108203</v>
      </c>
      <c r="Q323" s="1">
        <f>IFERROR(Q95/SUM(Q95,Q248),0)*'[1]Electricity and CHPs_IN'!M$54</f>
        <v>1.5201265128943307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0.77177971554500213</v>
      </c>
      <c r="G324" s="1">
        <f>IFERROR(G96/SUM(G96,G249),0)*'[1]Electricity and CHPs_IN'!C$55</f>
        <v>0.79077085733525754</v>
      </c>
      <c r="H324" s="1">
        <f>IFERROR(H96/SUM(H96,H249),0)*'[1]Electricity and CHPs_IN'!D$55</f>
        <v>0.65212607214818974</v>
      </c>
      <c r="I324" s="1">
        <f>IFERROR(I96/SUM(I96,I249),0)*'[1]Electricity and CHPs_IN'!E$55</f>
        <v>2.7019925530944451</v>
      </c>
      <c r="J324" s="1">
        <f>IFERROR(J96/SUM(J96,J249),0)*'[1]Electricity and CHPs_IN'!F$55</f>
        <v>4.5579715425760954</v>
      </c>
      <c r="K324" s="1">
        <f>IFERROR(K96/SUM(K96,K249),0)*'[1]Electricity and CHPs_IN'!G$55</f>
        <v>4.5496507676696494</v>
      </c>
      <c r="L324" s="1">
        <f>IFERROR(L96/SUM(L96,L249),0)*'[1]Electricity and CHPs_IN'!H$55</f>
        <v>4.4929305495397935</v>
      </c>
      <c r="M324" s="1">
        <f>IFERROR(M96/SUM(M96,M249),0)*'[1]Electricity and CHPs_IN'!I$55</f>
        <v>3.2007073878751817</v>
      </c>
      <c r="N324" s="1">
        <f>IFERROR(N96/SUM(N96,N249),0)*'[1]Electricity and CHPs_IN'!J$55</f>
        <v>2.8087858976949311</v>
      </c>
      <c r="O324" s="1">
        <f>IFERROR(O96/SUM(O96,O249),0)*'[1]Electricity and CHPs_IN'!K$55</f>
        <v>2.8221360761538081</v>
      </c>
      <c r="P324" s="1">
        <f>IFERROR(P96/SUM(P96,P249),0)*'[1]Electricity and CHPs_IN'!L$55</f>
        <v>2.9594215813436664</v>
      </c>
      <c r="Q324" s="1">
        <f>IFERROR(Q96/SUM(Q96,Q249),0)*'[1]Electricity and CHPs_IN'!M$55</f>
        <v>2.9613664302601062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3.0305610626301625E-3</v>
      </c>
      <c r="J325" s="1">
        <f>IFERROR(J97/SUM(J97,J250),0)*'[1]Electricity and CHPs_IN'!F$58</f>
        <v>9.1676994465540677E-3</v>
      </c>
      <c r="K325" s="1">
        <f>IFERROR(K97/SUM(K97,K250),0)*'[1]Electricity and CHPs_IN'!G$58</f>
        <v>8.8067068718878372E-3</v>
      </c>
      <c r="L325" s="1">
        <f>IFERROR(L97/SUM(L97,L250),0)*'[1]Electricity and CHPs_IN'!H$58</f>
        <v>6.7129965320482697E-3</v>
      </c>
      <c r="M325" s="1">
        <f>IFERROR(M97/SUM(M97,M250),0)*'[1]Electricity and CHPs_IN'!I$58</f>
        <v>1.5534811444950843E-2</v>
      </c>
      <c r="N325" s="1">
        <f>IFERROR(N97/SUM(N97,N250),0)*'[1]Electricity and CHPs_IN'!J$58</f>
        <v>1.5447414394855282E-2</v>
      </c>
      <c r="O325" s="1">
        <f>IFERROR(O97/SUM(O97,O250),0)*'[1]Electricity and CHPs_IN'!K$58</f>
        <v>2.8019224684898609E-2</v>
      </c>
      <c r="P325" s="1">
        <f>IFERROR(P97/SUM(P97,P250),0)*'[1]Electricity and CHPs_IN'!L$58</f>
        <v>2.1175752887785681E-2</v>
      </c>
      <c r="Q325" s="1">
        <f>IFERROR(Q97/SUM(Q97,Q250),0)*'[1]Electricity and CHPs_IN'!M$58</f>
        <v>4.7376846918950305E-2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2.9314034732169776</v>
      </c>
      <c r="G326" s="1">
        <f t="shared" ref="G326:K326" si="309">G310-G342</f>
        <v>0.89249572298675384</v>
      </c>
      <c r="H326" s="1">
        <f t="shared" si="309"/>
        <v>0.77213756618335383</v>
      </c>
      <c r="I326" s="1">
        <f t="shared" si="309"/>
        <v>4.9431824367841504</v>
      </c>
      <c r="J326" s="1">
        <f t="shared" si="309"/>
        <v>6.3056482992799241</v>
      </c>
      <c r="K326" s="1">
        <f t="shared" si="309"/>
        <v>7.3402753344946587</v>
      </c>
      <c r="L326" s="1">
        <f t="shared" ref="L326:O326" si="310">L310-L342</f>
        <v>12.063082927224814</v>
      </c>
      <c r="M326" s="1">
        <f t="shared" si="310"/>
        <v>12.947492593028723</v>
      </c>
      <c r="N326" s="1">
        <f t="shared" si="310"/>
        <v>21.288617549785876</v>
      </c>
      <c r="O326" s="1">
        <f t="shared" si="310"/>
        <v>23.449367730713227</v>
      </c>
      <c r="P326" s="1">
        <f>P310-P342</f>
        <v>23.583128574329308</v>
      </c>
      <c r="Q326" s="1">
        <f>Q310-Q342</f>
        <v>22.368685976541265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6.894840017462249E-2</v>
      </c>
      <c r="L327" s="1">
        <f t="shared" ref="L327:O327" si="312">IFERROR(L99/L83,0)*L311</f>
        <v>3.0885466620448989</v>
      </c>
      <c r="M327" s="1">
        <f t="shared" si="312"/>
        <v>4.9950141539848101</v>
      </c>
      <c r="N327" s="1">
        <f t="shared" si="312"/>
        <v>15.777114147110149</v>
      </c>
      <c r="O327" s="1">
        <f t="shared" si="312"/>
        <v>18.662449696678447</v>
      </c>
      <c r="P327" s="1">
        <f t="shared" ref="P327:Q341" si="313">IFERROR(P99/P83,0)*P311</f>
        <v>19.530092102462291</v>
      </c>
      <c r="Q327" s="1">
        <f t="shared" si="313"/>
        <v>18.113320996327175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2.9630618561332617E-2</v>
      </c>
      <c r="K328" s="1">
        <f t="shared" si="314"/>
        <v>0.15677621666198274</v>
      </c>
      <c r="L328" s="1">
        <f t="shared" ref="L328:O328" si="315">IFERROR(L100/L84,0)*L312</f>
        <v>0.98792307048491068</v>
      </c>
      <c r="M328" s="1">
        <f t="shared" si="315"/>
        <v>0.75923626572104019</v>
      </c>
      <c r="N328" s="1">
        <f t="shared" si="315"/>
        <v>0.72204532526936949</v>
      </c>
      <c r="O328" s="1">
        <f t="shared" si="315"/>
        <v>0.16755972356294532</v>
      </c>
      <c r="P328" s="1">
        <f t="shared" si="313"/>
        <v>0.11281264162373747</v>
      </c>
      <c r="Q328" s="1">
        <f t="shared" si="313"/>
        <v>0.21319328343690064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0</v>
      </c>
      <c r="M329" s="1">
        <f t="shared" si="317"/>
        <v>0</v>
      </c>
      <c r="N329" s="1">
        <f t="shared" si="317"/>
        <v>0</v>
      </c>
      <c r="O329" s="1">
        <f t="shared" si="317"/>
        <v>0</v>
      </c>
      <c r="P329" s="1">
        <f t="shared" si="313"/>
        <v>0</v>
      </c>
      <c r="Q329" s="1">
        <f t="shared" si="313"/>
        <v>0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1.2519913751405578</v>
      </c>
      <c r="G330" s="1">
        <f t="shared" si="318"/>
        <v>3.7767568644200567E-4</v>
      </c>
      <c r="H330" s="1">
        <f t="shared" si="318"/>
        <v>1.7030173815679516E-2</v>
      </c>
      <c r="I330" s="1">
        <f t="shared" si="318"/>
        <v>0.67146703269706376</v>
      </c>
      <c r="J330" s="1">
        <f t="shared" si="318"/>
        <v>0.47675459691611149</v>
      </c>
      <c r="K330" s="1">
        <f t="shared" si="318"/>
        <v>1.1221100163478803</v>
      </c>
      <c r="L330" s="1">
        <f t="shared" ref="L330:O330" si="319">IFERROR(L102/L86,0)*L314</f>
        <v>1.3252800110932754</v>
      </c>
      <c r="M330" s="1">
        <f t="shared" si="319"/>
        <v>1.7910454052523124</v>
      </c>
      <c r="N330" s="1">
        <f t="shared" si="319"/>
        <v>0.15313334089345504</v>
      </c>
      <c r="O330" s="1">
        <f t="shared" si="319"/>
        <v>3.2852387313222611E-2</v>
      </c>
      <c r="P330" s="1">
        <f t="shared" si="313"/>
        <v>1.4523235686712195E-2</v>
      </c>
      <c r="Q330" s="1">
        <f t="shared" si="313"/>
        <v>1.3859812752196502E-2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0.49673533079130111</v>
      </c>
      <c r="L331" s="1">
        <f t="shared" ref="L331:O331" si="321">IFERROR(L103/L87,0)*L315</f>
        <v>1.3058011920088333</v>
      </c>
      <c r="M331" s="1">
        <f t="shared" si="321"/>
        <v>1.2947918492049997</v>
      </c>
      <c r="N331" s="1">
        <f t="shared" si="321"/>
        <v>0.95728378711906936</v>
      </c>
      <c r="O331" s="1">
        <f t="shared" si="321"/>
        <v>0.86366693819083584</v>
      </c>
      <c r="P331" s="1">
        <f t="shared" si="313"/>
        <v>6.0239213477214788E-2</v>
      </c>
      <c r="Q331" s="1">
        <f t="shared" si="313"/>
        <v>3.6049348581199465E-2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0.86978922451860508</v>
      </c>
      <c r="G332" s="1">
        <f t="shared" si="322"/>
        <v>0.11531322676155485</v>
      </c>
      <c r="H332" s="1">
        <f t="shared" si="322"/>
        <v>6.9527655872523422E-2</v>
      </c>
      <c r="I332" s="1">
        <f t="shared" si="322"/>
        <v>1.0175378304381917</v>
      </c>
      <c r="J332" s="1">
        <f t="shared" si="322"/>
        <v>0.66506145005284034</v>
      </c>
      <c r="K332" s="1">
        <f t="shared" si="322"/>
        <v>0.21119220268673236</v>
      </c>
      <c r="L332" s="1">
        <f t="shared" ref="L332:O332" si="323">IFERROR(L104/L88,0)*L316</f>
        <v>0.16148862654287238</v>
      </c>
      <c r="M332" s="1">
        <f t="shared" si="323"/>
        <v>8.6609645645456923E-2</v>
      </c>
      <c r="N332" s="1">
        <f t="shared" si="323"/>
        <v>5.7278700024644573E-2</v>
      </c>
      <c r="O332" s="1">
        <f t="shared" si="323"/>
        <v>6.9162558760161225E-2</v>
      </c>
      <c r="P332" s="1">
        <f t="shared" si="313"/>
        <v>9.0015111225207001E-2</v>
      </c>
      <c r="Q332" s="1">
        <f t="shared" si="313"/>
        <v>0.22714926434833629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0</v>
      </c>
      <c r="L333" s="1">
        <f t="shared" ref="L333:O333" si="325">IFERROR(L105/L89,0)*L317</f>
        <v>0</v>
      </c>
      <c r="M333" s="1">
        <f t="shared" si="325"/>
        <v>0</v>
      </c>
      <c r="N333" s="1">
        <f t="shared" si="325"/>
        <v>0</v>
      </c>
      <c r="O333" s="1">
        <f t="shared" si="325"/>
        <v>0</v>
      </c>
      <c r="P333" s="1">
        <f t="shared" si="313"/>
        <v>0</v>
      </c>
      <c r="Q333" s="1">
        <f t="shared" si="313"/>
        <v>0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2.1938149906899258E-2</v>
      </c>
      <c r="G335" s="1">
        <f t="shared" si="328"/>
        <v>3.0716789845906373E-3</v>
      </c>
      <c r="H335" s="1">
        <f t="shared" si="328"/>
        <v>1.2464075546735745E-2</v>
      </c>
      <c r="I335" s="1">
        <f t="shared" si="328"/>
        <v>1.177446081774622E-2</v>
      </c>
      <c r="J335" s="1">
        <f t="shared" si="328"/>
        <v>2.3452876757747518E-2</v>
      </c>
      <c r="K335" s="1">
        <f t="shared" si="328"/>
        <v>2.5728073361655633E-2</v>
      </c>
      <c r="L335" s="1">
        <f t="shared" ref="L335:O335" si="329">IFERROR(L107/L91,0)*L319</f>
        <v>3.0239002075028085E-2</v>
      </c>
      <c r="M335" s="1">
        <f t="shared" si="329"/>
        <v>3.9355889106396355E-2</v>
      </c>
      <c r="N335" s="1">
        <f t="shared" si="329"/>
        <v>3.2104025170309365E-2</v>
      </c>
      <c r="O335" s="1">
        <f t="shared" si="329"/>
        <v>3.2250319527140928E-2</v>
      </c>
      <c r="P335" s="1">
        <f t="shared" si="313"/>
        <v>0.12693555719524793</v>
      </c>
      <c r="Q335" s="1">
        <f t="shared" si="313"/>
        <v>0.14315034154558151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9.1933450341991952E-4</v>
      </c>
      <c r="J336" s="1">
        <f t="shared" si="330"/>
        <v>3.3031485303654726E-3</v>
      </c>
      <c r="K336" s="1">
        <f t="shared" si="330"/>
        <v>3.3056858435274749E-3</v>
      </c>
      <c r="L336" s="1">
        <f t="shared" ref="L336:O336" si="331">IFERROR(L108/L92,0)*L320</f>
        <v>3.4858574081221409E-3</v>
      </c>
      <c r="M336" s="1">
        <f t="shared" si="331"/>
        <v>8.2203037608024436E-3</v>
      </c>
      <c r="N336" s="1">
        <f t="shared" si="331"/>
        <v>6.6546339597136741E-3</v>
      </c>
      <c r="O336" s="1">
        <f t="shared" si="331"/>
        <v>1.042272432932133E-2</v>
      </c>
      <c r="P336" s="1">
        <f t="shared" si="313"/>
        <v>9.9977879331410238E-3</v>
      </c>
      <c r="Q336" s="1">
        <f t="shared" si="313"/>
        <v>1.857660702150608E-2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3.6203333067922165E-2</v>
      </c>
      <c r="G337" s="1">
        <f t="shared" si="332"/>
        <v>1.7852470264289613E-2</v>
      </c>
      <c r="H337" s="1">
        <f t="shared" si="332"/>
        <v>8.2688542146153968E-2</v>
      </c>
      <c r="I337" s="1">
        <f t="shared" si="332"/>
        <v>0.65319421757116636</v>
      </c>
      <c r="J337" s="1">
        <f t="shared" si="332"/>
        <v>0.67796208345916198</v>
      </c>
      <c r="K337" s="1">
        <f t="shared" si="332"/>
        <v>0.78618925659186489</v>
      </c>
      <c r="L337" s="1">
        <f t="shared" ref="L337:O337" si="333">IFERROR(L109/L93,0)*L321</f>
        <v>0.7251982807875893</v>
      </c>
      <c r="M337" s="1">
        <f t="shared" si="333"/>
        <v>0.76313157226074479</v>
      </c>
      <c r="N337" s="1">
        <f t="shared" si="333"/>
        <v>0.76043129302889378</v>
      </c>
      <c r="O337" s="1">
        <f t="shared" si="333"/>
        <v>0.72825671531949565</v>
      </c>
      <c r="P337" s="1">
        <f t="shared" si="313"/>
        <v>0.63247082191335535</v>
      </c>
      <c r="Q337" s="1">
        <f t="shared" si="313"/>
        <v>0.5242747873022906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4.0230568025752802E-3</v>
      </c>
      <c r="J338" s="1">
        <f t="shared" si="334"/>
        <v>1.587257334076388E-2</v>
      </c>
      <c r="K338" s="1">
        <f t="shared" si="334"/>
        <v>1.6032807304433912E-2</v>
      </c>
      <c r="L338" s="1">
        <f t="shared" ref="L338:O338" si="335">IFERROR(L110/L94,0)*L322</f>
        <v>1.8361437235817041E-2</v>
      </c>
      <c r="M338" s="1">
        <f t="shared" si="335"/>
        <v>4.8491495182402665E-2</v>
      </c>
      <c r="N338" s="1">
        <f t="shared" si="335"/>
        <v>4.1683827364577285E-2</v>
      </c>
      <c r="O338" s="1">
        <f t="shared" si="335"/>
        <v>7.4746274712583272E-2</v>
      </c>
      <c r="P338" s="1">
        <f t="shared" si="313"/>
        <v>7.1599673786221119E-2</v>
      </c>
      <c r="Q338" s="1">
        <f t="shared" si="313"/>
        <v>0.12665568854995038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0.7514813905829929</v>
      </c>
      <c r="G340" s="1">
        <f t="shared" si="338"/>
        <v>0.75588067128987668</v>
      </c>
      <c r="H340" s="1">
        <f t="shared" si="338"/>
        <v>0.59042711880226106</v>
      </c>
      <c r="I340" s="1">
        <f t="shared" si="338"/>
        <v>2.5813712320425002</v>
      </c>
      <c r="J340" s="1">
        <f t="shared" si="338"/>
        <v>4.4047514322699977</v>
      </c>
      <c r="K340" s="1">
        <f t="shared" si="338"/>
        <v>4.4446538791331047</v>
      </c>
      <c r="L340" s="1">
        <f t="shared" ref="L340:O340" si="339">IFERROR(L112/L96,0)*L324</f>
        <v>4.4101694463834198</v>
      </c>
      <c r="M340" s="1">
        <f t="shared" si="339"/>
        <v>3.1463251486893804</v>
      </c>
      <c r="N340" s="1">
        <f t="shared" si="339"/>
        <v>2.7656781342138279</v>
      </c>
      <c r="O340" s="1">
        <f t="shared" si="339"/>
        <v>2.780395582895351</v>
      </c>
      <c r="P340" s="1">
        <f t="shared" si="313"/>
        <v>2.9135945851974241</v>
      </c>
      <c r="Q340" s="1">
        <f t="shared" si="313"/>
        <v>2.9059653236249003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2.8952719114870959E-3</v>
      </c>
      <c r="J341" s="1">
        <f t="shared" si="340"/>
        <v>8.8595193916035132E-3</v>
      </c>
      <c r="K341" s="1">
        <f t="shared" si="340"/>
        <v>8.6034655975525658E-3</v>
      </c>
      <c r="L341" s="1">
        <f t="shared" ref="L341:O341" si="341">IFERROR(L113/L97,0)*L325</f>
        <v>6.5893411600474409E-3</v>
      </c>
      <c r="M341" s="1">
        <f t="shared" si="341"/>
        <v>1.5270864220376067E-2</v>
      </c>
      <c r="N341" s="1">
        <f t="shared" si="341"/>
        <v>1.521033563186573E-2</v>
      </c>
      <c r="O341" s="1">
        <f t="shared" si="341"/>
        <v>2.7604809423724837E-2</v>
      </c>
      <c r="P341" s="1">
        <f t="shared" si="313"/>
        <v>2.0847843828765526E-2</v>
      </c>
      <c r="Q341" s="1">
        <f t="shared" si="313"/>
        <v>4.6490523051232913E-2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1.1438816234654685</v>
      </c>
      <c r="G342" s="1">
        <f t="shared" ref="G342:K342" si="342">SUM(G343:G357)</f>
        <v>1.2963400306982797</v>
      </c>
      <c r="H342" s="1">
        <f t="shared" si="342"/>
        <v>1.3809015694204732</v>
      </c>
      <c r="I342" s="1">
        <f t="shared" si="342"/>
        <v>1.6125005220703537</v>
      </c>
      <c r="J342" s="1">
        <f t="shared" si="342"/>
        <v>1.6768368910350187</v>
      </c>
      <c r="K342" s="1">
        <f t="shared" si="342"/>
        <v>1.7209093824123916</v>
      </c>
      <c r="L342" s="1">
        <f t="shared" ref="L342:O342" si="343">SUM(L343:L357)</f>
        <v>1.7575581434156422</v>
      </c>
      <c r="M342" s="1">
        <f t="shared" si="343"/>
        <v>1.7337326911181992</v>
      </c>
      <c r="N342" s="1">
        <f t="shared" si="343"/>
        <v>1.8392360005423043</v>
      </c>
      <c r="O342" s="1">
        <f t="shared" si="343"/>
        <v>1.8636029559579776</v>
      </c>
      <c r="P342" s="1">
        <f>SUM(P343:P357)</f>
        <v>1.8849841154463103</v>
      </c>
      <c r="Q342" s="1">
        <f>SUM(Q343:Q357)</f>
        <v>1.9491830712067562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1.6287809320531116E-3</v>
      </c>
      <c r="L343" s="1">
        <f t="shared" ref="L343:O343" si="345">L311-L327</f>
        <v>5.7959570943558525E-2</v>
      </c>
      <c r="M343" s="1">
        <f t="shared" si="345"/>
        <v>8.6335658783268876E-2</v>
      </c>
      <c r="N343" s="1">
        <f t="shared" si="345"/>
        <v>0.24591296313709243</v>
      </c>
      <c r="O343" s="1">
        <f t="shared" si="345"/>
        <v>0.28016871431629653</v>
      </c>
      <c r="P343" s="1">
        <f t="shared" ref="P343:Q357" si="346">P311-P327</f>
        <v>0.30718256412967904</v>
      </c>
      <c r="Q343" s="1">
        <f t="shared" si="346"/>
        <v>0.34532346958065929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1.0307066617072612E-3</v>
      </c>
      <c r="K344" s="1">
        <f t="shared" si="347"/>
        <v>3.7035538410135627E-3</v>
      </c>
      <c r="L344" s="1">
        <f t="shared" ref="L344:O344" si="348">L312-L328</f>
        <v>1.8539333724243434E-2</v>
      </c>
      <c r="M344" s="1">
        <f t="shared" si="348"/>
        <v>1.3122918404722128E-2</v>
      </c>
      <c r="N344" s="1">
        <f t="shared" si="348"/>
        <v>1.1254295544841475E-2</v>
      </c>
      <c r="O344" s="1">
        <f t="shared" si="348"/>
        <v>2.5154785724716411E-3</v>
      </c>
      <c r="P344" s="1">
        <f t="shared" si="346"/>
        <v>1.7743939116320467E-3</v>
      </c>
      <c r="Q344" s="1">
        <f t="shared" si="346"/>
        <v>4.0644476152469078E-3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5.3721333855829493E-4</v>
      </c>
      <c r="L345" s="1">
        <f t="shared" ref="L345:O345" si="350">L313-L329</f>
        <v>6.7881127667060481E-4</v>
      </c>
      <c r="M345" s="1">
        <f t="shared" si="350"/>
        <v>1.5737718222334743E-3</v>
      </c>
      <c r="N345" s="1">
        <f t="shared" si="350"/>
        <v>1.0075708727804299E-3</v>
      </c>
      <c r="O345" s="1">
        <f t="shared" si="350"/>
        <v>1.7873407010866407E-3</v>
      </c>
      <c r="P345" s="1">
        <f t="shared" si="346"/>
        <v>1.4087651326209368E-3</v>
      </c>
      <c r="Q345" s="1">
        <f t="shared" si="346"/>
        <v>2.6061987706413148E-3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3.3817640863362586E-2</v>
      </c>
      <c r="G346" s="1">
        <f t="shared" si="351"/>
        <v>1.7432877258644855E-5</v>
      </c>
      <c r="H346" s="1">
        <f t="shared" si="351"/>
        <v>1.7796335335311213E-3</v>
      </c>
      <c r="I346" s="1">
        <f t="shared" si="351"/>
        <v>3.137605297579138E-2</v>
      </c>
      <c r="J346" s="1">
        <f t="shared" si="351"/>
        <v>1.6583998677714262E-2</v>
      </c>
      <c r="K346" s="1">
        <f t="shared" si="351"/>
        <v>2.6507814447679356E-2</v>
      </c>
      <c r="L346" s="1">
        <f t="shared" ref="L346:O346" si="352">L314-L330</f>
        <v>2.4870163616755647E-2</v>
      </c>
      <c r="M346" s="1">
        <f t="shared" si="352"/>
        <v>3.0957086447862547E-2</v>
      </c>
      <c r="N346" s="1">
        <f t="shared" si="352"/>
        <v>2.3868416785898794E-3</v>
      </c>
      <c r="O346" s="1">
        <f t="shared" si="352"/>
        <v>4.9319415539562234E-4</v>
      </c>
      <c r="P346" s="1">
        <f t="shared" si="346"/>
        <v>2.2843132302184481E-4</v>
      </c>
      <c r="Q346" s="1">
        <f t="shared" si="346"/>
        <v>2.642319775759093E-4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1.1734471474622532E-2</v>
      </c>
      <c r="L347" s="1">
        <f t="shared" ref="L347:O347" si="354">L315-L331</f>
        <v>2.450462470147996E-2</v>
      </c>
      <c r="M347" s="1">
        <f t="shared" si="354"/>
        <v>2.2379657763160088E-2</v>
      </c>
      <c r="N347" s="1">
        <f t="shared" si="354"/>
        <v>1.4920884165414261E-2</v>
      </c>
      <c r="O347" s="1">
        <f t="shared" si="354"/>
        <v>1.2965739203759763E-2</v>
      </c>
      <c r="P347" s="1">
        <f t="shared" si="346"/>
        <v>9.4748329705792583E-4</v>
      </c>
      <c r="Q347" s="1">
        <f t="shared" si="346"/>
        <v>6.8726690874117147E-4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2.3493947486891043E-2</v>
      </c>
      <c r="G348" s="1">
        <f t="shared" si="355"/>
        <v>5.3226654523897965E-3</v>
      </c>
      <c r="H348" s="1">
        <f t="shared" si="355"/>
        <v>7.2655598960847945E-3</v>
      </c>
      <c r="I348" s="1">
        <f t="shared" si="355"/>
        <v>4.7547115968542553E-2</v>
      </c>
      <c r="J348" s="1">
        <f t="shared" si="355"/>
        <v>2.3134288121433144E-2</v>
      </c>
      <c r="K348" s="1">
        <f t="shared" si="355"/>
        <v>4.9890328399679884E-3</v>
      </c>
      <c r="L348" s="1">
        <f t="shared" ref="L348:O348" si="356">L316-L332</f>
        <v>3.0304905610499533E-3</v>
      </c>
      <c r="M348" s="1">
        <f t="shared" si="356"/>
        <v>1.4969929179921848E-3</v>
      </c>
      <c r="N348" s="1">
        <f t="shared" si="356"/>
        <v>8.9278525314346463E-4</v>
      </c>
      <c r="O348" s="1">
        <f t="shared" si="356"/>
        <v>1.0382980520562829E-3</v>
      </c>
      <c r="P348" s="1">
        <f t="shared" si="346"/>
        <v>1.415818856946971E-3</v>
      </c>
      <c r="Q348" s="1">
        <f t="shared" si="346"/>
        <v>4.3305130016393356E-3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0</v>
      </c>
      <c r="L349" s="1">
        <f t="shared" ref="L349:O349" si="358">L317-L333</f>
        <v>0</v>
      </c>
      <c r="M349" s="1">
        <f t="shared" si="358"/>
        <v>0</v>
      </c>
      <c r="N349" s="1">
        <f t="shared" si="358"/>
        <v>0</v>
      </c>
      <c r="O349" s="1">
        <f t="shared" si="358"/>
        <v>0</v>
      </c>
      <c r="P349" s="1">
        <f t="shared" si="346"/>
        <v>0</v>
      </c>
      <c r="Q349" s="1">
        <f t="shared" si="346"/>
        <v>0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5.925731514522907E-4</v>
      </c>
      <c r="G351" s="1">
        <f t="shared" si="361"/>
        <v>1.4178355832431943E-4</v>
      </c>
      <c r="H351" s="1">
        <f t="shared" si="361"/>
        <v>1.3024815276408905E-3</v>
      </c>
      <c r="I351" s="1">
        <f t="shared" si="361"/>
        <v>5.5019247169154489E-4</v>
      </c>
      <c r="J351" s="1">
        <f t="shared" si="361"/>
        <v>8.1581274654708366E-4</v>
      </c>
      <c r="K351" s="1">
        <f t="shared" si="361"/>
        <v>6.0777908122301022E-4</v>
      </c>
      <c r="L351" s="1">
        <f t="shared" ref="L351:O351" si="362">L319-L335</f>
        <v>5.6746417581063704E-4</v>
      </c>
      <c r="M351" s="1">
        <f t="shared" si="362"/>
        <v>6.8024163861304943E-4</v>
      </c>
      <c r="N351" s="1">
        <f t="shared" si="362"/>
        <v>5.0039543890254001E-4</v>
      </c>
      <c r="O351" s="1">
        <f t="shared" si="362"/>
        <v>4.8415565507549385E-4</v>
      </c>
      <c r="P351" s="1">
        <f t="shared" si="346"/>
        <v>1.9965287277651789E-3</v>
      </c>
      <c r="Q351" s="1">
        <f t="shared" si="346"/>
        <v>2.7291059780920335E-3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4.2958308713854235E-5</v>
      </c>
      <c r="J352" s="1">
        <f t="shared" si="363"/>
        <v>1.1490064535133078E-4</v>
      </c>
      <c r="K352" s="1">
        <f t="shared" si="363"/>
        <v>7.8090833952043116E-5</v>
      </c>
      <c r="L352" s="1">
        <f t="shared" ref="L352:O352" si="364">L320-L336</f>
        <v>6.541549209148614E-5</v>
      </c>
      <c r="M352" s="1">
        <f t="shared" si="364"/>
        <v>1.4208274865873741E-4</v>
      </c>
      <c r="N352" s="1">
        <f t="shared" si="364"/>
        <v>1.0372370639947972E-4</v>
      </c>
      <c r="O352" s="1">
        <f t="shared" si="364"/>
        <v>1.5647041639656016E-4</v>
      </c>
      <c r="P352" s="1">
        <f t="shared" si="346"/>
        <v>1.5725200458935849E-4</v>
      </c>
      <c r="Q352" s="1">
        <f t="shared" si="346"/>
        <v>3.5415583873347686E-4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9.7789117405879672E-4</v>
      </c>
      <c r="G353" s="1">
        <f t="shared" si="365"/>
        <v>8.2404013298525633E-4</v>
      </c>
      <c r="H353" s="1">
        <f t="shared" si="365"/>
        <v>8.6408573414918782E-3</v>
      </c>
      <c r="I353" s="1">
        <f t="shared" si="365"/>
        <v>3.0522207905983367E-2</v>
      </c>
      <c r="J353" s="1">
        <f t="shared" si="365"/>
        <v>2.3583039090455782E-2</v>
      </c>
      <c r="K353" s="1">
        <f t="shared" si="365"/>
        <v>1.8572295613512479E-2</v>
      </c>
      <c r="L353" s="1">
        <f t="shared" ref="L353:O353" si="366">L321-L337</f>
        <v>1.3609048462821516E-2</v>
      </c>
      <c r="M353" s="1">
        <f t="shared" si="366"/>
        <v>1.3190246313292686E-2</v>
      </c>
      <c r="N353" s="1">
        <f t="shared" si="366"/>
        <v>1.1852605665856886E-2</v>
      </c>
      <c r="O353" s="1">
        <f t="shared" si="366"/>
        <v>1.0932902750681595E-2</v>
      </c>
      <c r="P353" s="1">
        <f t="shared" si="346"/>
        <v>9.9479310078652849E-3</v>
      </c>
      <c r="Q353" s="1">
        <f t="shared" si="346"/>
        <v>9.9950963493441458E-3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1.8798784931436507E-4</v>
      </c>
      <c r="J354" s="1">
        <f t="shared" si="367"/>
        <v>5.5213046082378675E-4</v>
      </c>
      <c r="K354" s="1">
        <f t="shared" si="367"/>
        <v>3.7874600075717829E-4</v>
      </c>
      <c r="L354" s="1">
        <f t="shared" ref="L354:O354" si="368">L322-L338</f>
        <v>3.4457016213263955E-4</v>
      </c>
      <c r="M354" s="1">
        <f t="shared" si="368"/>
        <v>8.3814480858249163E-4</v>
      </c>
      <c r="N354" s="1">
        <f t="shared" si="368"/>
        <v>6.4971283129088009E-4</v>
      </c>
      <c r="O354" s="1">
        <f t="shared" si="368"/>
        <v>1.1221231953211508E-3</v>
      </c>
      <c r="P354" s="1">
        <f t="shared" si="346"/>
        <v>1.1261683390487998E-3</v>
      </c>
      <c r="Q354" s="1">
        <f t="shared" si="346"/>
        <v>2.4146417888284977E-3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1.0647012458276945</v>
      </c>
      <c r="G355" s="1">
        <f t="shared" si="369"/>
        <v>1.2551439226319407</v>
      </c>
      <c r="H355" s="1">
        <f t="shared" si="369"/>
        <v>1.3002140837757958</v>
      </c>
      <c r="I355" s="1">
        <f t="shared" si="369"/>
        <v>1.3815173963872287</v>
      </c>
      <c r="J355" s="1">
        <f t="shared" si="369"/>
        <v>1.4574937242699377</v>
      </c>
      <c r="K355" s="1">
        <f t="shared" si="369"/>
        <v>1.5469714741981719</v>
      </c>
      <c r="L355" s="1">
        <f t="shared" ref="L355:O355" si="370">L323-L339</f>
        <v>1.5305038917706533</v>
      </c>
      <c r="M355" s="1">
        <f t="shared" si="370"/>
        <v>1.508369703059437</v>
      </c>
      <c r="N355" s="1">
        <f t="shared" si="370"/>
        <v>1.5064093800038998</v>
      </c>
      <c r="O355" s="1">
        <f t="shared" si="370"/>
        <v>1.5097836304198053</v>
      </c>
      <c r="P355" s="1">
        <f t="shared" si="346"/>
        <v>1.5126438735108203</v>
      </c>
      <c r="Q355" s="1">
        <f t="shared" si="346"/>
        <v>1.5201265128943307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2.0298324962009229E-2</v>
      </c>
      <c r="G356" s="1">
        <f t="shared" si="371"/>
        <v>3.4890186045380855E-2</v>
      </c>
      <c r="H356" s="1">
        <f t="shared" si="371"/>
        <v>6.1698953345928675E-2</v>
      </c>
      <c r="I356" s="1">
        <f t="shared" si="371"/>
        <v>0.1206213210519449</v>
      </c>
      <c r="J356" s="1">
        <f t="shared" si="371"/>
        <v>0.15322011030609772</v>
      </c>
      <c r="K356" s="1">
        <f t="shared" si="371"/>
        <v>0.10499688853654465</v>
      </c>
      <c r="L356" s="1">
        <f t="shared" ref="L356:O356" si="372">L324-L340</f>
        <v>8.276110315637375E-2</v>
      </c>
      <c r="M356" s="1">
        <f t="shared" si="372"/>
        <v>5.4382239185801318E-2</v>
      </c>
      <c r="N356" s="1">
        <f t="shared" si="372"/>
        <v>4.3107763481103234E-2</v>
      </c>
      <c r="O356" s="1">
        <f t="shared" si="372"/>
        <v>4.1740493258457079E-2</v>
      </c>
      <c r="P356" s="1">
        <f t="shared" si="346"/>
        <v>4.5826996146242305E-2</v>
      </c>
      <c r="Q356" s="1">
        <f t="shared" si="346"/>
        <v>5.540110663520581E-2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1.3528915114306662E-4</v>
      </c>
      <c r="J357" s="1">
        <f t="shared" si="373"/>
        <v>3.0818005495055444E-4</v>
      </c>
      <c r="K357" s="1">
        <f t="shared" si="373"/>
        <v>2.0324127433527135E-4</v>
      </c>
      <c r="L357" s="1">
        <f t="shared" ref="L357:O357" si="374">L325-L341</f>
        <v>1.2365537200082887E-4</v>
      </c>
      <c r="M357" s="1">
        <f t="shared" si="374"/>
        <v>2.6394722457477593E-4</v>
      </c>
      <c r="N357" s="1">
        <f t="shared" si="374"/>
        <v>2.3707876298955169E-4</v>
      </c>
      <c r="O357" s="1">
        <f t="shared" si="374"/>
        <v>4.1441526117377142E-4</v>
      </c>
      <c r="P357" s="1">
        <f t="shared" si="346"/>
        <v>3.2790905902015458E-4</v>
      </c>
      <c r="Q357" s="1">
        <f t="shared" si="346"/>
        <v>8.8632386771739236E-4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22.478818259467896</v>
      </c>
      <c r="G358" s="1">
        <f t="shared" ref="G358:K358" si="376">SUM(G359:G364)</f>
        <v>24.522752733260443</v>
      </c>
      <c r="H358" s="1">
        <f t="shared" si="376"/>
        <v>27.021206002511711</v>
      </c>
      <c r="I358" s="1">
        <f t="shared" si="376"/>
        <v>25.098895838944578</v>
      </c>
      <c r="J358" s="1">
        <f t="shared" si="376"/>
        <v>25.503885289209599</v>
      </c>
      <c r="K358" s="1">
        <f t="shared" si="376"/>
        <v>26.16136858104452</v>
      </c>
      <c r="L358" s="1">
        <f t="shared" ref="L358:O358" si="377">SUM(L359:L364)</f>
        <v>26.865775633733076</v>
      </c>
      <c r="M358" s="1">
        <f t="shared" si="377"/>
        <v>27.636087515506894</v>
      </c>
      <c r="N358" s="1">
        <f t="shared" si="377"/>
        <v>27.636054630812957</v>
      </c>
      <c r="O358" s="1">
        <f t="shared" si="377"/>
        <v>27.636063441531906</v>
      </c>
      <c r="P358" s="1">
        <f>SUM(P359:P364)</f>
        <v>27.636044843633634</v>
      </c>
      <c r="Q358" s="1">
        <f>SUM(Q359:Q364)</f>
        <v>27.63599811254144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18.203590775544452</v>
      </c>
      <c r="G359" s="1">
        <f>'[1]Electricity and CHPs_IN'!C$19</f>
        <v>20.429781579575685</v>
      </c>
      <c r="H359" s="1">
        <f>'[1]Electricity and CHPs_IN'!D$19</f>
        <v>22.885281594707656</v>
      </c>
      <c r="I359" s="1">
        <f>'[1]Electricity and CHPs_IN'!E$19</f>
        <v>20.696616783821941</v>
      </c>
      <c r="J359" s="1">
        <f>'[1]Electricity and CHPs_IN'!F$19</f>
        <v>20.958804411091702</v>
      </c>
      <c r="K359" s="1">
        <f>'[1]Electricity and CHPs_IN'!G$19</f>
        <v>21.451624542090656</v>
      </c>
      <c r="L359" s="1">
        <f>'[1]Electricity and CHPs_IN'!H$19</f>
        <v>21.95636562868798</v>
      </c>
      <c r="M359" s="1">
        <f>'[1]Electricity and CHPs_IN'!I$19</f>
        <v>22.473453495628377</v>
      </c>
      <c r="N359" s="1">
        <f>'[1]Electricity and CHPs_IN'!J$19</f>
        <v>22.473453316954362</v>
      </c>
      <c r="O359" s="1">
        <f>'[1]Electricity and CHPs_IN'!K$19</f>
        <v>22.473484658679617</v>
      </c>
      <c r="P359" s="1">
        <f>'[1]Electricity and CHPs_IN'!L$19</f>
        <v>22.473479565612646</v>
      </c>
      <c r="Q359" s="1">
        <f>'[1]Electricity and CHPs_IN'!M$19</f>
        <v>22.473645130197298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0</v>
      </c>
      <c r="L360" s="1">
        <f>'[1]Electricity and CHPs_IN'!H$20</f>
        <v>0</v>
      </c>
      <c r="M360" s="1">
        <f>'[1]Electricity and CHPs_IN'!I$20</f>
        <v>0</v>
      </c>
      <c r="N360" s="1">
        <f>'[1]Electricity and CHPs_IN'!J$20</f>
        <v>0</v>
      </c>
      <c r="O360" s="1">
        <f>'[1]Electricity and CHPs_IN'!K$20</f>
        <v>0</v>
      </c>
      <c r="P360" s="1">
        <f>'[1]Electricity and CHPs_IN'!L$20</f>
        <v>0</v>
      </c>
      <c r="Q360" s="1">
        <f>'[1]Electricity and CHPs_IN'!M$20</f>
        <v>0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3.8807817675785303</v>
      </c>
      <c r="G361" s="1">
        <f>IFERROR(G133/SUM(G133,G198),0)*'[1]Electricity and CHPs_IN'!C$26</f>
        <v>3.6837776943215568</v>
      </c>
      <c r="H361" s="1">
        <f>IFERROR(H133/SUM(H133,H198),0)*'[1]Electricity and CHPs_IN'!D$26</f>
        <v>3.5022631339771091</v>
      </c>
      <c r="I361" s="1">
        <f>IFERROR(I133/SUM(I133,I198),0)*'[1]Electricity and CHPs_IN'!E$26</f>
        <v>3.7079652973941659</v>
      </c>
      <c r="J361" s="1">
        <f>IFERROR(J133/SUM(J133,J198),0)*'[1]Electricity and CHPs_IN'!F$26</f>
        <v>3.7754123072478403</v>
      </c>
      <c r="K361" s="1">
        <f>IFERROR(K133/SUM(K133,K198),0)*'[1]Electricity and CHPs_IN'!G$26</f>
        <v>3.8383565719947716</v>
      </c>
      <c r="L361" s="1">
        <f>IFERROR(L133/SUM(L133,L198),0)*'[1]Electricity and CHPs_IN'!H$26</f>
        <v>3.9037590689621777</v>
      </c>
      <c r="M361" s="1">
        <f>IFERROR(M133/SUM(M133,M198),0)*'[1]Electricity and CHPs_IN'!I$26</f>
        <v>3.9715816271340101</v>
      </c>
      <c r="N361" s="1">
        <f>IFERROR(N133/SUM(N133,N198),0)*'[1]Electricity and CHPs_IN'!J$26</f>
        <v>3.971552678413143</v>
      </c>
      <c r="O361" s="1">
        <f>IFERROR(O133/SUM(O133,O198),0)*'[1]Electricity and CHPs_IN'!K$26</f>
        <v>3.9715242837060503</v>
      </c>
      <c r="P361" s="1">
        <f>IFERROR(P133/SUM(P133,P198),0)*'[1]Electricity and CHPs_IN'!L$26</f>
        <v>3.9715131121360363</v>
      </c>
      <c r="Q361" s="1">
        <f>IFERROR(Q133/SUM(Q133,Q198),0)*'[1]Electricity and CHPs_IN'!M$26</f>
        <v>3.9712856843678233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</v>
      </c>
      <c r="L362" s="1">
        <f>IFERROR(L134/SUM(L134,L199),0)*'[1]Electricity and CHPs_IN'!H$27</f>
        <v>0</v>
      </c>
      <c r="M362" s="1">
        <f>IFERROR(M134/SUM(M134,M199),0)*'[1]Electricity and CHPs_IN'!I$27</f>
        <v>0</v>
      </c>
      <c r="N362" s="1">
        <f>IFERROR(N134/SUM(N134,N199),0)*'[1]Electricity and CHPs_IN'!J$27</f>
        <v>0</v>
      </c>
      <c r="O362" s="1">
        <f>IFERROR(O134/SUM(O134,O199),0)*'[1]Electricity and CHPs_IN'!K$27</f>
        <v>0</v>
      </c>
      <c r="P362" s="1">
        <f>IFERROR(P134/SUM(P134,P199),0)*'[1]Electricity and CHPs_IN'!L$27</f>
        <v>0</v>
      </c>
      <c r="Q362" s="1">
        <f>IFERROR(Q134/SUM(Q134,Q199),0)*'[1]Electricity and CHPs_IN'!M$27</f>
        <v>0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0.39444571634491371</v>
      </c>
      <c r="G363" s="1">
        <f>IFERROR(G135/SUM(G135,G274),0)*'[1]Electricity and CHPs_IN'!C$44</f>
        <v>0.40919345936320056</v>
      </c>
      <c r="H363" s="1">
        <f>IFERROR(H135/SUM(H135,H274),0)*'[1]Electricity and CHPs_IN'!D$44</f>
        <v>0.63366127382694393</v>
      </c>
      <c r="I363" s="1">
        <f>IFERROR(I135/SUM(I135,I274),0)*'[1]Electricity and CHPs_IN'!E$44</f>
        <v>0.69431375772847459</v>
      </c>
      <c r="J363" s="1">
        <f>IFERROR(J135/SUM(J135,J274),0)*'[1]Electricity and CHPs_IN'!F$44</f>
        <v>0.76966857087005691</v>
      </c>
      <c r="K363" s="1">
        <f>IFERROR(K135/SUM(K135,K274),0)*'[1]Electricity and CHPs_IN'!G$44</f>
        <v>0.87138746695909208</v>
      </c>
      <c r="L363" s="1">
        <f>IFERROR(L135/SUM(L135,L274),0)*'[1]Electricity and CHPs_IN'!H$44</f>
        <v>1.0056509360829182</v>
      </c>
      <c r="M363" s="1">
        <f>IFERROR(M135/SUM(M135,M274),0)*'[1]Electricity and CHPs_IN'!I$44</f>
        <v>1.1910523927445062</v>
      </c>
      <c r="N363" s="1">
        <f>IFERROR(N135/SUM(N135,N274),0)*'[1]Electricity and CHPs_IN'!J$44</f>
        <v>1.1910486354454519</v>
      </c>
      <c r="O363" s="1">
        <f>IFERROR(O135/SUM(O135,O274),0)*'[1]Electricity and CHPs_IN'!K$44</f>
        <v>1.1910544991462411</v>
      </c>
      <c r="P363" s="1">
        <f>IFERROR(P135/SUM(P135,P274),0)*'[1]Electricity and CHPs_IN'!L$44</f>
        <v>1.1910521658849527</v>
      </c>
      <c r="Q363" s="1">
        <f>IFERROR(Q135/SUM(Q135,Q274),0)*'[1]Electricity and CHPs_IN'!M$44</f>
        <v>1.1910672979763173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</v>
      </c>
      <c r="L364" s="1">
        <f>IFERROR(L136/SUM(L136,L275),0)*'[1]Electricity and CHPs_IN'!H$45</f>
        <v>0</v>
      </c>
      <c r="M364" s="1">
        <f>IFERROR(M136/SUM(M136,M275),0)*'[1]Electricity and CHPs_IN'!I$45</f>
        <v>0</v>
      </c>
      <c r="N364" s="1">
        <f>IFERROR(N136/SUM(N136,N275),0)*'[1]Electricity and CHPs_IN'!J$45</f>
        <v>0</v>
      </c>
      <c r="O364" s="1">
        <f>IFERROR(O136/SUM(O136,O275),0)*'[1]Electricity and CHPs_IN'!K$45</f>
        <v>0</v>
      </c>
      <c r="P364" s="1">
        <f>IFERROR(P136/SUM(P136,P275),0)*'[1]Electricity and CHPs_IN'!L$45</f>
        <v>0</v>
      </c>
      <c r="Q364" s="1">
        <f>IFERROR(Q136/SUM(Q136,Q275),0)*'[1]Electricity and CHPs_IN'!M$45</f>
        <v>0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11.042186271561491</v>
      </c>
      <c r="G365" s="1">
        <f t="shared" ref="G365:K365" si="378">SUM(G366:G369)</f>
        <v>12.056779636948622</v>
      </c>
      <c r="H365" s="1">
        <f t="shared" si="378"/>
        <v>13.193772364342383</v>
      </c>
      <c r="I365" s="1">
        <f t="shared" si="378"/>
        <v>12.202291040608053</v>
      </c>
      <c r="J365" s="1">
        <f t="shared" si="378"/>
        <v>12.367108359169771</v>
      </c>
      <c r="K365" s="1">
        <f t="shared" si="378"/>
        <v>12.644990557042714</v>
      </c>
      <c r="L365" s="1">
        <f t="shared" ref="L365:O365" si="379">SUM(L366:L369)</f>
        <v>12.930062348825077</v>
      </c>
      <c r="M365" s="1">
        <f t="shared" si="379"/>
        <v>13.222517561381194</v>
      </c>
      <c r="N365" s="1">
        <f t="shared" si="379"/>
        <v>13.222502997683753</v>
      </c>
      <c r="O365" s="1">
        <f t="shared" si="379"/>
        <v>13.222504471192833</v>
      </c>
      <c r="P365" s="1">
        <f>SUM(P366:P369)</f>
        <v>13.222496338874342</v>
      </c>
      <c r="Q365" s="1">
        <f>SUM(Q366:Q369)</f>
        <v>13.222465407282561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9.101795387772226</v>
      </c>
      <c r="G366" s="1">
        <f t="shared" ref="G366:K366" si="380">G359*IFERROR(G138/G131,0)</f>
        <v>10.214890789787844</v>
      </c>
      <c r="H366" s="1">
        <f t="shared" si="380"/>
        <v>11.442640797353828</v>
      </c>
      <c r="I366" s="1">
        <f t="shared" si="380"/>
        <v>10.348308391910971</v>
      </c>
      <c r="J366" s="1">
        <f t="shared" si="380"/>
        <v>10.479402205545851</v>
      </c>
      <c r="K366" s="1">
        <f t="shared" si="380"/>
        <v>10.725812271045328</v>
      </c>
      <c r="L366" s="1">
        <f t="shared" ref="L366:O366" si="381">L359*IFERROR(L138/L131,0)</f>
        <v>10.978182814343988</v>
      </c>
      <c r="M366" s="1">
        <f t="shared" si="381"/>
        <v>11.236726747814188</v>
      </c>
      <c r="N366" s="1">
        <f t="shared" si="381"/>
        <v>11.236726658477181</v>
      </c>
      <c r="O366" s="1">
        <f t="shared" si="381"/>
        <v>11.236742329339808</v>
      </c>
      <c r="P366" s="1">
        <f t="shared" ref="P366:Q371" si="382">P359*IFERROR(P138/P131,0)</f>
        <v>11.236739782806323</v>
      </c>
      <c r="Q366" s="1">
        <f t="shared" si="382"/>
        <v>11.236822565098649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0</v>
      </c>
      <c r="L367" s="1">
        <f t="shared" ref="L367:O367" si="384">L360*IFERROR(L139/L132,0)</f>
        <v>0</v>
      </c>
      <c r="M367" s="1">
        <f t="shared" si="384"/>
        <v>0</v>
      </c>
      <c r="N367" s="1">
        <f t="shared" si="384"/>
        <v>0</v>
      </c>
      <c r="O367" s="1">
        <f t="shared" si="384"/>
        <v>0</v>
      </c>
      <c r="P367" s="1">
        <f t="shared" si="382"/>
        <v>0</v>
      </c>
      <c r="Q367" s="1">
        <f t="shared" si="382"/>
        <v>0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1.9403908837892652</v>
      </c>
      <c r="G368" s="1">
        <f t="shared" si="385"/>
        <v>1.8418888471607784</v>
      </c>
      <c r="H368" s="1">
        <f t="shared" si="385"/>
        <v>1.7511315669885545</v>
      </c>
      <c r="I368" s="1">
        <f t="shared" si="385"/>
        <v>1.853982648697083</v>
      </c>
      <c r="J368" s="1">
        <f t="shared" si="385"/>
        <v>1.8877061536239199</v>
      </c>
      <c r="K368" s="1">
        <f t="shared" si="385"/>
        <v>1.9191782859973858</v>
      </c>
      <c r="L368" s="1">
        <f t="shared" ref="L368:O368" si="386">L361*IFERROR(L140/L133,0)</f>
        <v>1.9518795344810889</v>
      </c>
      <c r="M368" s="1">
        <f t="shared" si="386"/>
        <v>1.9857908135670048</v>
      </c>
      <c r="N368" s="1">
        <f t="shared" si="386"/>
        <v>1.9857763392065715</v>
      </c>
      <c r="O368" s="1">
        <f t="shared" si="386"/>
        <v>1.9857621418530251</v>
      </c>
      <c r="P368" s="1">
        <f t="shared" si="382"/>
        <v>1.9857565560680179</v>
      </c>
      <c r="Q368" s="1">
        <f t="shared" si="382"/>
        <v>1.9856428421839116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</v>
      </c>
      <c r="L369" s="1">
        <f t="shared" ref="L369:O369" si="388">L362*IFERROR(L141/L134,0)</f>
        <v>0</v>
      </c>
      <c r="M369" s="1">
        <f t="shared" si="388"/>
        <v>0</v>
      </c>
      <c r="N369" s="1">
        <f t="shared" si="388"/>
        <v>0</v>
      </c>
      <c r="O369" s="1">
        <f t="shared" si="388"/>
        <v>0</v>
      </c>
      <c r="P369" s="1">
        <f t="shared" si="382"/>
        <v>0</v>
      </c>
      <c r="Q369" s="1">
        <f t="shared" si="382"/>
        <v>0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11.436631987906404</v>
      </c>
      <c r="G372" s="1">
        <f t="shared" ref="G372:K372" si="393">SUM(G373:G378)</f>
        <v>12.465973096311821</v>
      </c>
      <c r="H372" s="1">
        <f t="shared" si="393"/>
        <v>13.827433638169326</v>
      </c>
      <c r="I372" s="1">
        <f t="shared" si="393"/>
        <v>12.896604798336528</v>
      </c>
      <c r="J372" s="1">
        <f t="shared" si="393"/>
        <v>13.136776930039828</v>
      </c>
      <c r="K372" s="1">
        <f t="shared" si="393"/>
        <v>13.516378024001806</v>
      </c>
      <c r="L372" s="1">
        <f t="shared" ref="L372:O372" si="394">SUM(L373:L378)</f>
        <v>13.935713284907997</v>
      </c>
      <c r="M372" s="1">
        <f t="shared" si="394"/>
        <v>14.4135699541257</v>
      </c>
      <c r="N372" s="1">
        <f t="shared" si="394"/>
        <v>14.413551633129204</v>
      </c>
      <c r="O372" s="1">
        <f t="shared" si="394"/>
        <v>14.413558970339075</v>
      </c>
      <c r="P372" s="1">
        <f>SUM(P373:P378)</f>
        <v>14.413548504759294</v>
      </c>
      <c r="Q372" s="1">
        <f>SUM(Q373:Q378)</f>
        <v>14.413532705258879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9.101795387772226</v>
      </c>
      <c r="G373" s="1">
        <f t="shared" si="395"/>
        <v>10.214890789787843</v>
      </c>
      <c r="H373" s="1">
        <f t="shared" si="395"/>
        <v>11.442640797353828</v>
      </c>
      <c r="I373" s="1">
        <f t="shared" si="395"/>
        <v>10.348308391910971</v>
      </c>
      <c r="J373" s="1">
        <f t="shared" si="395"/>
        <v>10.479402205545851</v>
      </c>
      <c r="K373" s="1">
        <f t="shared" si="395"/>
        <v>10.725812271045328</v>
      </c>
      <c r="L373" s="1">
        <f t="shared" ref="L373:O373" si="396">L366*IFERROR(L145/L138,0)</f>
        <v>10.97818281434399</v>
      </c>
      <c r="M373" s="1">
        <f t="shared" si="396"/>
        <v>11.236726747814188</v>
      </c>
      <c r="N373" s="1">
        <f t="shared" si="396"/>
        <v>11.236726658477181</v>
      </c>
      <c r="O373" s="1">
        <f t="shared" si="396"/>
        <v>11.236742329339808</v>
      </c>
      <c r="P373" s="1">
        <f t="shared" ref="P373:Q376" si="397">P366*IFERROR(P145/P138,0)</f>
        <v>11.236739782806323</v>
      </c>
      <c r="Q373" s="1">
        <f t="shared" si="397"/>
        <v>11.236822565098649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0</v>
      </c>
      <c r="L374" s="1">
        <f t="shared" ref="L374:O374" si="399">L367*IFERROR(L146/L139,0)</f>
        <v>0</v>
      </c>
      <c r="M374" s="1">
        <f t="shared" si="399"/>
        <v>0</v>
      </c>
      <c r="N374" s="1">
        <f t="shared" si="399"/>
        <v>0</v>
      </c>
      <c r="O374" s="1">
        <f t="shared" si="399"/>
        <v>0</v>
      </c>
      <c r="P374" s="1">
        <f t="shared" si="397"/>
        <v>0</v>
      </c>
      <c r="Q374" s="1">
        <f t="shared" si="397"/>
        <v>0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1.9403908837892652</v>
      </c>
      <c r="G375" s="1">
        <f t="shared" si="400"/>
        <v>1.8418888471607784</v>
      </c>
      <c r="H375" s="1">
        <f t="shared" si="400"/>
        <v>1.7511315669885545</v>
      </c>
      <c r="I375" s="1">
        <f t="shared" si="400"/>
        <v>1.853982648697083</v>
      </c>
      <c r="J375" s="1">
        <f t="shared" si="400"/>
        <v>1.8877061536239204</v>
      </c>
      <c r="K375" s="1">
        <f t="shared" si="400"/>
        <v>1.9191782859973858</v>
      </c>
      <c r="L375" s="1">
        <f t="shared" ref="L375:O375" si="401">L368*IFERROR(L147/L140,0)</f>
        <v>1.9518795344810889</v>
      </c>
      <c r="M375" s="1">
        <f t="shared" si="401"/>
        <v>1.9857908135670053</v>
      </c>
      <c r="N375" s="1">
        <f t="shared" si="401"/>
        <v>1.9857763392065715</v>
      </c>
      <c r="O375" s="1">
        <f t="shared" si="401"/>
        <v>1.9857621418530251</v>
      </c>
      <c r="P375" s="1">
        <f t="shared" si="397"/>
        <v>1.9857565560680184</v>
      </c>
      <c r="Q375" s="1">
        <f t="shared" si="397"/>
        <v>1.9856428421839116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</v>
      </c>
      <c r="L376" s="1">
        <f t="shared" ref="L376:O376" si="403">L369*IFERROR(L148/L141,0)</f>
        <v>0</v>
      </c>
      <c r="M376" s="1">
        <f t="shared" si="403"/>
        <v>0</v>
      </c>
      <c r="N376" s="1">
        <f t="shared" si="403"/>
        <v>0</v>
      </c>
      <c r="O376" s="1">
        <f t="shared" si="403"/>
        <v>0</v>
      </c>
      <c r="P376" s="1">
        <f t="shared" si="397"/>
        <v>0</v>
      </c>
      <c r="Q376" s="1">
        <f t="shared" si="397"/>
        <v>0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0.39444571634491371</v>
      </c>
      <c r="G377" s="1">
        <f t="shared" ref="G377:K377" si="404">G363</f>
        <v>0.40919345936320056</v>
      </c>
      <c r="H377" s="1">
        <f t="shared" si="404"/>
        <v>0.63366127382694393</v>
      </c>
      <c r="I377" s="1">
        <f t="shared" si="404"/>
        <v>0.69431375772847459</v>
      </c>
      <c r="J377" s="1">
        <f t="shared" si="404"/>
        <v>0.76966857087005691</v>
      </c>
      <c r="K377" s="1">
        <f t="shared" si="404"/>
        <v>0.87138746695909208</v>
      </c>
      <c r="L377" s="1">
        <f t="shared" ref="L377:O377" si="405">L363</f>
        <v>1.0056509360829182</v>
      </c>
      <c r="M377" s="1">
        <f t="shared" si="405"/>
        <v>1.1910523927445062</v>
      </c>
      <c r="N377" s="1">
        <f t="shared" si="405"/>
        <v>1.1910486354454519</v>
      </c>
      <c r="O377" s="1">
        <f t="shared" si="405"/>
        <v>1.1910544991462411</v>
      </c>
      <c r="P377" s="1">
        <f>P363</f>
        <v>1.1910521658849527</v>
      </c>
      <c r="Q377" s="1">
        <f>Q363</f>
        <v>1.1910672979763173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</v>
      </c>
      <c r="L378" s="1">
        <f t="shared" ref="L378:O378" si="407">L364</f>
        <v>0</v>
      </c>
      <c r="M378" s="1">
        <f t="shared" si="407"/>
        <v>0</v>
      </c>
      <c r="N378" s="1">
        <f t="shared" si="407"/>
        <v>0</v>
      </c>
      <c r="O378" s="1">
        <f t="shared" si="407"/>
        <v>0</v>
      </c>
      <c r="P378" s="1">
        <f>P364</f>
        <v>0</v>
      </c>
      <c r="Q378" s="1">
        <f>Q364</f>
        <v>0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0.58620447183657121</v>
      </c>
      <c r="G379" s="1">
        <f t="shared" ref="G379:K379" si="408">SUM(G380:G386)</f>
        <v>0.55028914237665272</v>
      </c>
      <c r="H379" s="1">
        <f t="shared" si="408"/>
        <v>1.6576667534486589</v>
      </c>
      <c r="I379" s="1">
        <f t="shared" si="408"/>
        <v>2.9186298199898477</v>
      </c>
      <c r="J379" s="1">
        <f t="shared" si="408"/>
        <v>3.6285888610998613</v>
      </c>
      <c r="K379" s="1">
        <f t="shared" si="408"/>
        <v>4.1256125672130395</v>
      </c>
      <c r="L379" s="1">
        <f t="shared" ref="L379:O379" si="409">SUM(L380:L386)</f>
        <v>4.6707564693685333</v>
      </c>
      <c r="M379" s="1">
        <f t="shared" si="409"/>
        <v>5.1879658225807423</v>
      </c>
      <c r="N379" s="1">
        <f t="shared" si="409"/>
        <v>5.1368841954202571</v>
      </c>
      <c r="O379" s="1">
        <f t="shared" si="409"/>
        <v>5.1280586961036088</v>
      </c>
      <c r="P379" s="1">
        <f>SUM(P380:P386)</f>
        <v>5.0546858025799377</v>
      </c>
      <c r="Q379" s="1">
        <f>SUM(Q380:Q386)</f>
        <v>5.0707618955056892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0.40491643649501807</v>
      </c>
      <c r="G380" s="1">
        <f>IFERROR(G152/SUM(G152,G207),0)*'[1]Electricity and CHPs_IN'!C$25</f>
        <v>3.4993114964862383E-2</v>
      </c>
      <c r="H380" s="1">
        <f>IFERROR(H152/SUM(H152,H207),0)*'[1]Electricity and CHPs_IN'!D$25</f>
        <v>0.51438294899802417</v>
      </c>
      <c r="I380" s="1">
        <f>IFERROR(I152/SUM(I152,I207),0)*'[1]Electricity and CHPs_IN'!E$25</f>
        <v>1.0926270100078108</v>
      </c>
      <c r="J380" s="1">
        <f>IFERROR(J152/SUM(J152,J207),0)*'[1]Electricity and CHPs_IN'!F$25</f>
        <v>1.2612583428716941</v>
      </c>
      <c r="K380" s="1">
        <f>IFERROR(K152/SUM(K152,K207),0)*'[1]Electricity and CHPs_IN'!G$25</f>
        <v>1.3990273541206477</v>
      </c>
      <c r="L380" s="1">
        <f>IFERROR(L152/SUM(L152,L207),0)*'[1]Electricity and CHPs_IN'!H$25</f>
        <v>1.438552244729969</v>
      </c>
      <c r="M380" s="1">
        <f>IFERROR(M152/SUM(M152,M207),0)*'[1]Electricity and CHPs_IN'!I$25</f>
        <v>1.1269297333023403</v>
      </c>
      <c r="N380" s="1">
        <f>IFERROR(N152/SUM(N152,N207),0)*'[1]Electricity and CHPs_IN'!J$25</f>
        <v>0.34753325138653296</v>
      </c>
      <c r="O380" s="1">
        <f>IFERROR(O152/SUM(O152,O207),0)*'[1]Electricity and CHPs_IN'!K$25</f>
        <v>0.31741253935141195</v>
      </c>
      <c r="P380" s="1">
        <f>IFERROR(P152/SUM(P152,P207),0)*'[1]Electricity and CHPs_IN'!L$25</f>
        <v>0.21314603046589037</v>
      </c>
      <c r="Q380" s="1">
        <f>IFERROR(Q152/SUM(Q152,Q207),0)*'[1]Electricity and CHPs_IN'!M$25</f>
        <v>0.11885610439241687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6.4866518197167859E-4</v>
      </c>
      <c r="L381" s="1">
        <f>'[1]Electricity and CHPs_IN'!H$31</f>
        <v>7.5155522919654802E-4</v>
      </c>
      <c r="M381" s="1">
        <f>'[1]Electricity and CHPs_IN'!I$31</f>
        <v>1.63717756219459E-3</v>
      </c>
      <c r="N381" s="1">
        <f>'[1]Electricity and CHPs_IN'!J$31</f>
        <v>1.0107781539351224E-3</v>
      </c>
      <c r="O381" s="1">
        <f>'[1]Electricity and CHPs_IN'!K$31</f>
        <v>1.8914071442774987E-3</v>
      </c>
      <c r="P381" s="1">
        <f>'[1]Electricity and CHPs_IN'!L$31</f>
        <v>1.5978748864985774E-3</v>
      </c>
      <c r="Q381" s="1">
        <f>'[1]Electricity and CHPs_IN'!M$31</f>
        <v>3.7291633370461971E-3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0.18128803534155311</v>
      </c>
      <c r="G382" s="1">
        <f>IFERROR(G154/SUM(G154,G283),0)*'[1]Electricity and CHPs_IN'!C$42</f>
        <v>0.51529602741179037</v>
      </c>
      <c r="H382" s="1">
        <f>IFERROR(H154/SUM(H154,H283),0)*'[1]Electricity and CHPs_IN'!D$42</f>
        <v>1.1432838044506348</v>
      </c>
      <c r="I382" s="1">
        <f>IFERROR(I154/SUM(I154,I283),0)*'[1]Electricity and CHPs_IN'!E$42</f>
        <v>1.8096424549275301</v>
      </c>
      <c r="J382" s="1">
        <f>IFERROR(J154/SUM(J154,J283),0)*'[1]Electricity and CHPs_IN'!F$42</f>
        <v>2.3482987321319801</v>
      </c>
      <c r="K382" s="1">
        <f>IFERROR(K154/SUM(K154,K283),0)*'[1]Electricity and CHPs_IN'!G$42</f>
        <v>2.7082497073358964</v>
      </c>
      <c r="L382" s="1">
        <f>IFERROR(L154/SUM(L154,L283),0)*'[1]Electricity and CHPs_IN'!H$42</f>
        <v>3.2130056007869099</v>
      </c>
      <c r="M382" s="1">
        <f>IFERROR(M154/SUM(M154,M283),0)*'[1]Electricity and CHPs_IN'!I$42</f>
        <v>4.0186987928948641</v>
      </c>
      <c r="N382" s="1">
        <f>IFERROR(N154/SUM(N154,N283),0)*'[1]Electricity and CHPs_IN'!J$42</f>
        <v>4.7507115949171617</v>
      </c>
      <c r="O382" s="1">
        <f>IFERROR(O154/SUM(O154,O283),0)*'[1]Electricity and CHPs_IN'!K$42</f>
        <v>4.7614747622553502</v>
      </c>
      <c r="P382" s="1">
        <f>IFERROR(P154/SUM(P154,P283),0)*'[1]Electricity and CHPs_IN'!L$42</f>
        <v>4.7982310990298718</v>
      </c>
      <c r="Q382" s="1">
        <f>IFERROR(Q154/SUM(Q154,Q283),0)*'[1]Electricity and CHPs_IN'!M$42</f>
        <v>4.8648510931922795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0</v>
      </c>
      <c r="L383" s="1">
        <f>IFERROR(L155/SUM(L155,L284),0)*'[1]Electricity and CHPs_IN'!H$43</f>
        <v>0</v>
      </c>
      <c r="M383" s="1">
        <f>IFERROR(M155/SUM(M155,M284),0)*'[1]Electricity and CHPs_IN'!I$43</f>
        <v>0</v>
      </c>
      <c r="N383" s="1">
        <f>IFERROR(N155/SUM(N155,N284),0)*'[1]Electricity and CHPs_IN'!J$43</f>
        <v>0</v>
      </c>
      <c r="O383" s="1">
        <f>IFERROR(O155/SUM(O155,O284),0)*'[1]Electricity and CHPs_IN'!K$43</f>
        <v>0</v>
      </c>
      <c r="P383" s="1">
        <f>IFERROR(P155/SUM(P155,P284),0)*'[1]Electricity and CHPs_IN'!L$43</f>
        <v>0</v>
      </c>
      <c r="Q383" s="1">
        <f>IFERROR(Q155/SUM(Q155,Q284),0)*'[1]Electricity and CHPs_IN'!M$43</f>
        <v>0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2.8803550766174197E-3</v>
      </c>
      <c r="J384" s="1">
        <f>IFERROR(J156/SUM(J285,J156),0)*'[1]Electricity and CHPs_IN'!F$50</f>
        <v>5.2721067086442053E-3</v>
      </c>
      <c r="K384" s="1">
        <f>IFERROR(K156/SUM(K285,K156),0)*'[1]Electricity and CHPs_IN'!G$50</f>
        <v>5.5674019683246206E-3</v>
      </c>
      <c r="L384" s="1">
        <f>IFERROR(L156/SUM(L285,L156),0)*'[1]Electricity and CHPs_IN'!H$50</f>
        <v>5.2119814590970912E-3</v>
      </c>
      <c r="M384" s="1">
        <f>IFERROR(M156/SUM(M285,M156),0)*'[1]Electricity and CHPs_IN'!I$50</f>
        <v>1.2183852200929036E-2</v>
      </c>
      <c r="N384" s="1">
        <f>IFERROR(N156/SUM(N285,N156),0)*'[1]Electricity and CHPs_IN'!J$50</f>
        <v>1.0692400028116906E-2</v>
      </c>
      <c r="O384" s="1">
        <f>IFERROR(O156/SUM(O285,O156),0)*'[1]Electricity and CHPs_IN'!K$50</f>
        <v>1.4869296643829353E-2</v>
      </c>
      <c r="P384" s="1">
        <f>IFERROR(P156/SUM(P285,P156),0)*'[1]Electricity and CHPs_IN'!L$50</f>
        <v>1.0193073448743026E-2</v>
      </c>
      <c r="Q384" s="1">
        <f>IFERROR(Q156/SUM(Q285,Q156),0)*'[1]Electricity and CHPs_IN'!M$50</f>
        <v>2.0078687266447057E-2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6.4184699002360814E-3</v>
      </c>
      <c r="J385" s="1">
        <f>IFERROR(J157/SUM(J286,J157),0)*'[1]Electricity and CHPs_IN'!F$53</f>
        <v>8.1602037756391479E-3</v>
      </c>
      <c r="K385" s="1">
        <f>IFERROR(K157/SUM(K286,K157),0)*'[1]Electricity and CHPs_IN'!G$53</f>
        <v>7.3443231010392532E-3</v>
      </c>
      <c r="L385" s="1">
        <f>IFERROR(L157/SUM(L286,L157),0)*'[1]Electricity and CHPs_IN'!H$53</f>
        <v>7.1369513743171163E-3</v>
      </c>
      <c r="M385" s="1">
        <f>IFERROR(M157/SUM(M286,M157),0)*'[1]Electricity and CHPs_IN'!I$53</f>
        <v>1.8234072417830177E-2</v>
      </c>
      <c r="N385" s="1">
        <f>IFERROR(N157/SUM(N286,N157),0)*'[1]Electricity and CHPs_IN'!J$53</f>
        <v>1.7293498867796141E-2</v>
      </c>
      <c r="O385" s="1">
        <f>IFERROR(O157/SUM(O286,O157),0)*'[1]Electricity and CHPs_IN'!K$53</f>
        <v>1.7736118846209317E-2</v>
      </c>
      <c r="P385" s="1">
        <f>IFERROR(P157/SUM(P286,P157),0)*'[1]Electricity and CHPs_IN'!L$53</f>
        <v>1.7842764087640094E-2</v>
      </c>
      <c r="Q385" s="1">
        <f>IFERROR(Q157/SUM(Q286,Q157),0)*'[1]Electricity and CHPs_IN'!M$53</f>
        <v>3.3175437818596561E-2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7.0615300776537375E-3</v>
      </c>
      <c r="J386" s="1">
        <f>IFERROR(J158/SUM(J287,J158),0)*'[1]Electricity and CHPs_IN'!F$56</f>
        <v>5.5994756119037616E-3</v>
      </c>
      <c r="K386" s="1">
        <f>IFERROR(K158/SUM(K287,K158),0)*'[1]Electricity and CHPs_IN'!G$56</f>
        <v>4.7751155051592355E-3</v>
      </c>
      <c r="L386" s="1">
        <f>IFERROR(L158/SUM(L287,L158),0)*'[1]Electricity and CHPs_IN'!H$56</f>
        <v>6.0981357890433907E-3</v>
      </c>
      <c r="M386" s="1">
        <f>IFERROR(M158/SUM(M287,M158),0)*'[1]Electricity and CHPs_IN'!I$56</f>
        <v>1.0282194202583752E-2</v>
      </c>
      <c r="N386" s="1">
        <f>IFERROR(N158/SUM(N287,N158),0)*'[1]Electricity and CHPs_IN'!J$56</f>
        <v>9.6426720667137089E-3</v>
      </c>
      <c r="O386" s="1">
        <f>IFERROR(O158/SUM(O287,O158),0)*'[1]Electricity and CHPs_IN'!K$56</f>
        <v>1.4674571862529809E-2</v>
      </c>
      <c r="P386" s="1">
        <f>IFERROR(P158/SUM(P287,P158),0)*'[1]Electricity and CHPs_IN'!L$56</f>
        <v>1.367496066129328E-2</v>
      </c>
      <c r="Q386" s="1">
        <f>IFERROR(Q158/SUM(Q287,Q158),0)*'[1]Electricity and CHPs_IN'!M$56</f>
        <v>3.0071409498902309E-2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0.54529290568262312</v>
      </c>
      <c r="H387" s="1">
        <f t="shared" si="410"/>
        <v>0.50316550401617222</v>
      </c>
      <c r="I387" s="1">
        <f t="shared" si="410"/>
        <v>0.56612711961764151</v>
      </c>
      <c r="J387" s="1">
        <f t="shared" si="410"/>
        <v>0.57168922415043477</v>
      </c>
      <c r="K387" s="1">
        <f t="shared" si="410"/>
        <v>0.57179053529706991</v>
      </c>
      <c r="L387" s="1">
        <f t="shared" si="410"/>
        <v>0.58288632232401183</v>
      </c>
      <c r="M387" s="1">
        <f t="shared" si="410"/>
        <v>0.58297393145618204</v>
      </c>
      <c r="N387" s="1">
        <f t="shared" si="410"/>
        <v>0.58387650522025947</v>
      </c>
      <c r="O387" s="1">
        <f t="shared" si="410"/>
        <v>0.58389834390260498</v>
      </c>
      <c r="P387" s="1">
        <f>P388</f>
        <v>0.58420734473707747</v>
      </c>
      <c r="Q387" s="1">
        <f>Q388</f>
        <v>0.58571798626432869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0.54529290568262312</v>
      </c>
      <c r="H388" s="1">
        <f>'[1]Electricity and CHPs_IN'!D$33</f>
        <v>0.50316550401617222</v>
      </c>
      <c r="I388" s="1">
        <f>'[1]Electricity and CHPs_IN'!E$33</f>
        <v>0.56612711961764151</v>
      </c>
      <c r="J388" s="1">
        <f>'[1]Electricity and CHPs_IN'!F$33</f>
        <v>0.57168922415043477</v>
      </c>
      <c r="K388" s="1">
        <f>'[1]Electricity and CHPs_IN'!G$33</f>
        <v>0.57179053529706991</v>
      </c>
      <c r="L388" s="1">
        <f>'[1]Electricity and CHPs_IN'!H$33</f>
        <v>0.58288632232401183</v>
      </c>
      <c r="M388" s="1">
        <f>'[1]Electricity and CHPs_IN'!I$33</f>
        <v>0.58297393145618204</v>
      </c>
      <c r="N388" s="1">
        <f>'[1]Electricity and CHPs_IN'!J$33</f>
        <v>0.58387650522025947</v>
      </c>
      <c r="O388" s="1">
        <f>'[1]Electricity and CHPs_IN'!K$33</f>
        <v>0.58389834390260498</v>
      </c>
      <c r="P388" s="1">
        <f>'[1]Electricity and CHPs_IN'!L$33</f>
        <v>0.58420734473707747</v>
      </c>
      <c r="Q388" s="1">
        <f>'[1]Electricity and CHPs_IN'!M$33</f>
        <v>0.58571798626432869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12.821412460343794</v>
      </c>
      <c r="H389" s="1">
        <f t="shared" si="411"/>
        <v>28.800009023951272</v>
      </c>
      <c r="I389" s="1">
        <f t="shared" si="411"/>
        <v>50.205837846177232</v>
      </c>
      <c r="J389" s="1">
        <f t="shared" si="411"/>
        <v>53.501824207517046</v>
      </c>
      <c r="K389" s="1">
        <f t="shared" si="411"/>
        <v>56.181545196516829</v>
      </c>
      <c r="L389" s="1">
        <f t="shared" ref="L389:O389" si="412">SUM(L390:L394)</f>
        <v>58.860100749858262</v>
      </c>
      <c r="M389" s="1">
        <f t="shared" si="412"/>
        <v>61.709859374424646</v>
      </c>
      <c r="N389" s="1">
        <f t="shared" si="412"/>
        <v>64.29524542166304</v>
      </c>
      <c r="O389" s="1">
        <f t="shared" si="412"/>
        <v>67.33175212168787</v>
      </c>
      <c r="P389" s="1">
        <f>SUM(P390:P394)</f>
        <v>70.738917174856724</v>
      </c>
      <c r="Q389" s="1">
        <f>SUM(Q390:Q394)</f>
        <v>74.408628797866115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0.15619427369467864</v>
      </c>
      <c r="I390" s="1">
        <f>'[1]Electricity and CHPs_IN'!E34</f>
        <v>0.30152448383620034</v>
      </c>
      <c r="J390" s="1">
        <f>'[1]Electricity and CHPs_IN'!F34</f>
        <v>1.0518204197037375</v>
      </c>
      <c r="K390" s="1">
        <f>'[1]Electricity and CHPs_IN'!G34</f>
        <v>1.0560590091893789</v>
      </c>
      <c r="L390" s="1">
        <f>'[1]Electricity and CHPs_IN'!H34</f>
        <v>0.92265689987156951</v>
      </c>
      <c r="M390" s="1">
        <f>'[1]Electricity and CHPs_IN'!I34</f>
        <v>0.81701490172761349</v>
      </c>
      <c r="N390" s="1">
        <f>'[1]Electricity and CHPs_IN'!J34</f>
        <v>0.29624454289650837</v>
      </c>
      <c r="O390" s="1">
        <f>'[1]Electricity and CHPs_IN'!K34</f>
        <v>6.8140486399229622E-2</v>
      </c>
      <c r="P390" s="1">
        <f>'[1]Electricity and CHPs_IN'!L34</f>
        <v>4.4156369072702047E-2</v>
      </c>
      <c r="Q390" s="1">
        <f>'[1]Electricity and CHPs_IN'!M34</f>
        <v>0.10756456561820052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4.848622410491763</v>
      </c>
      <c r="H391" s="1">
        <f>'[1]Electricity and CHPs_IN'!D35</f>
        <v>11.92706405279776</v>
      </c>
      <c r="I391" s="1">
        <f>'[1]Electricity and CHPs_IN'!E35</f>
        <v>14.116599624123708</v>
      </c>
      <c r="J391" s="1">
        <f>'[1]Electricity and CHPs_IN'!F35</f>
        <v>14.836709647237109</v>
      </c>
      <c r="K391" s="1">
        <f>'[1]Electricity and CHPs_IN'!G35</f>
        <v>15.593532786674837</v>
      </c>
      <c r="L391" s="1">
        <f>'[1]Electricity and CHPs_IN'!H35</f>
        <v>16.388961476732405</v>
      </c>
      <c r="M391" s="1">
        <f>'[1]Electricity and CHPs_IN'!I35</f>
        <v>17.22496585439816</v>
      </c>
      <c r="N391" s="1">
        <f>'[1]Electricity and CHPs_IN'!J35</f>
        <v>18.103615245832827</v>
      </c>
      <c r="O391" s="1">
        <f>'[1]Electricity and CHPs_IN'!K35</f>
        <v>19.027086916036666</v>
      </c>
      <c r="P391" s="1">
        <f>'[1]Electricity and CHPs_IN'!L35</f>
        <v>19.99766886242616</v>
      </c>
      <c r="Q391" s="1">
        <f>'[1]Electricity and CHPs_IN'!M35</f>
        <v>21.017790673423374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3.3907060932170916</v>
      </c>
      <c r="H392" s="1">
        <f>'[1]Electricity and CHPs_IN'!D36</f>
        <v>6.9698948669132497</v>
      </c>
      <c r="I392" s="1">
        <f>'[1]Electricity and CHPs_IN'!E36</f>
        <v>18.916982571572568</v>
      </c>
      <c r="J392" s="1">
        <f>'[1]Electricity and CHPs_IN'!F36</f>
        <v>19.881943014353876</v>
      </c>
      <c r="K392" s="1">
        <f>'[1]Electricity and CHPs_IN'!G36</f>
        <v>20.896123099507534</v>
      </c>
      <c r="L392" s="1">
        <f>'[1]Electricity and CHPs_IN'!H36</f>
        <v>21.962036099074723</v>
      </c>
      <c r="M392" s="1">
        <f>'[1]Electricity and CHPs_IN'!I36</f>
        <v>23.08232312081623</v>
      </c>
      <c r="N392" s="1">
        <f>'[1]Electricity and CHPs_IN'!J36</f>
        <v>24.259756005780943</v>
      </c>
      <c r="O392" s="1">
        <f>'[1]Electricity and CHPs_IN'!K36</f>
        <v>25.497252232724041</v>
      </c>
      <c r="P392" s="1">
        <f>'[1]Electricity and CHPs_IN'!L36</f>
        <v>26.797875457784954</v>
      </c>
      <c r="Q392" s="1">
        <f>'[1]Electricity and CHPs_IN'!M36</f>
        <v>28.164896846708018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1.2876287849158066</v>
      </c>
      <c r="H393" s="1">
        <f>'[1]Electricity and CHPs_IN'!D37</f>
        <v>5.8107735890259349</v>
      </c>
      <c r="I393" s="1">
        <f>'[1]Electricity and CHPs_IN'!E37</f>
        <v>12.461612882474522</v>
      </c>
      <c r="J393" s="1">
        <f>'[1]Electricity and CHPs_IN'!F37</f>
        <v>13.097291462929057</v>
      </c>
      <c r="K393" s="1">
        <f>'[1]Electricity and CHPs_IN'!G37</f>
        <v>13.765386481248969</v>
      </c>
      <c r="L393" s="1">
        <f>'[1]Electricity and CHPs_IN'!H37</f>
        <v>14.467560465666413</v>
      </c>
      <c r="M393" s="1">
        <f>'[1]Electricity and CHPs_IN'!I37</f>
        <v>15.20555383630653</v>
      </c>
      <c r="N393" s="1">
        <f>'[1]Electricity and CHPs_IN'!J37</f>
        <v>15.981192315106096</v>
      </c>
      <c r="O393" s="1">
        <f>'[1]Electricity and CHPs_IN'!K37</f>
        <v>16.796398389184276</v>
      </c>
      <c r="P393" s="1">
        <f>'[1]Electricity and CHPs_IN'!L37</f>
        <v>17.653190248704753</v>
      </c>
      <c r="Q393" s="1">
        <f>'[1]Electricity and CHPs_IN'!M37</f>
        <v>18.553710530719179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3.2944551717191319</v>
      </c>
      <c r="H394" s="1">
        <f>'[1]Electricity and CHPs_IN'!D38</f>
        <v>3.936082241519649</v>
      </c>
      <c r="I394" s="1">
        <f>'[1]Electricity and CHPs_IN'!E38</f>
        <v>4.4091182841702299</v>
      </c>
      <c r="J394" s="1">
        <f>'[1]Electricity and CHPs_IN'!F38</f>
        <v>4.6340596632932662</v>
      </c>
      <c r="K394" s="1">
        <f>'[1]Electricity and CHPs_IN'!G38</f>
        <v>4.8704438198961197</v>
      </c>
      <c r="L394" s="1">
        <f>'[1]Electricity and CHPs_IN'!H38</f>
        <v>5.1188858085131592</v>
      </c>
      <c r="M394" s="1">
        <f>'[1]Electricity and CHPs_IN'!I38</f>
        <v>5.3800016611761068</v>
      </c>
      <c r="N394" s="1">
        <f>'[1]Electricity and CHPs_IN'!J38</f>
        <v>5.6544373120466735</v>
      </c>
      <c r="O394" s="1">
        <f>'[1]Electricity and CHPs_IN'!K38</f>
        <v>5.9428740973436582</v>
      </c>
      <c r="P394" s="1">
        <f>'[1]Electricity and CHPs_IN'!L38</f>
        <v>6.2460262368681594</v>
      </c>
      <c r="Q394" s="1">
        <f>'[1]Electricity and CHPs_IN'!M38</f>
        <v>6.5646661813973433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5.9708573183705212E-2</v>
      </c>
      <c r="M396" s="1">
        <f>'[1]Electricity and CHPs_IN'!I$32</f>
        <v>9.6277411576747629E-2</v>
      </c>
      <c r="N396" s="1">
        <f>'[1]Electricity and CHPs_IN'!J$32</f>
        <v>9.693629981307901E-2</v>
      </c>
      <c r="O396" s="1">
        <f>'[1]Electricity and CHPs_IN'!K$32</f>
        <v>0.10121736531473233</v>
      </c>
      <c r="P396" s="1">
        <f>'[1]Electricity and CHPs_IN'!L$32</f>
        <v>0.11467240087370674</v>
      </c>
      <c r="Q396" s="1">
        <f>'[1]Electricity and CHPs_IN'!M$32</f>
        <v>0.20431067129970129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4.8281020040472243E-3</v>
      </c>
      <c r="J397" s="1">
        <f t="shared" ref="J397" si="417">SUM(J398:J400)</f>
        <v>1.4535532216398597E-2</v>
      </c>
      <c r="K397" s="1">
        <f t="shared" ref="K397" si="418">SUM(K398:K400)</f>
        <v>2.3848969848646998E-2</v>
      </c>
      <c r="L397" s="1">
        <f t="shared" ref="L397:O397" si="419">SUM(L398:L400)</f>
        <v>2.4603376637415693E-2</v>
      </c>
      <c r="M397" s="1">
        <f t="shared" si="419"/>
        <v>6.7146145531655502E-2</v>
      </c>
      <c r="N397" s="1">
        <f t="shared" si="419"/>
        <v>6.082639946943362E-2</v>
      </c>
      <c r="O397" s="1">
        <f t="shared" si="419"/>
        <v>0.17851509376113367</v>
      </c>
      <c r="P397" s="1">
        <f>SUM(P398:P400)</f>
        <v>0.25855382846574559</v>
      </c>
      <c r="Q397" s="1">
        <f>SUM(Q398:Q400)</f>
        <v>0.32468990344178611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2.8357444856544648E-3</v>
      </c>
      <c r="L398" s="1">
        <f>IFERROR(L170/SUM(L170,L209),0)*'[1]Electricity and CHPs_IN'!H$30</f>
        <v>2.8796173047334552E-3</v>
      </c>
      <c r="M398" s="1">
        <f>IFERROR(M170/SUM(M170,M209),0)*'[1]Electricity and CHPs_IN'!I$30</f>
        <v>6.5068700873515224E-3</v>
      </c>
      <c r="N398" s="1">
        <f>IFERROR(N170/SUM(N170,N209),0)*'[1]Electricity and CHPs_IN'!J$30</f>
        <v>6.5168453320152524E-3</v>
      </c>
      <c r="O398" s="1">
        <f>IFERROR(O170/SUM(O170,O209),0)*'[1]Electricity and CHPs_IN'!K$30</f>
        <v>4.0205243029184864E-2</v>
      </c>
      <c r="P398" s="1">
        <f>IFERROR(P170/SUM(P170,P209),0)*'[1]Electricity and CHPs_IN'!L$30</f>
        <v>0.1404448993181224</v>
      </c>
      <c r="Q398" s="1">
        <f>IFERROR(Q170/SUM(Q170,Q209),0)*'[1]Electricity and CHPs_IN'!M$30</f>
        <v>0.14180547494126697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2.8111280064864724E-3</v>
      </c>
      <c r="J399" s="1">
        <f>IFERROR(J171/SUM(J171,J289),0)*'[1]Electricity and CHPs_IN'!F$46</f>
        <v>9.4704048696995311E-3</v>
      </c>
      <c r="K399" s="1">
        <f>IFERROR(K171/SUM(K171,K289),0)*'[1]Electricity and CHPs_IN'!G$46</f>
        <v>1.5315542092682929E-2</v>
      </c>
      <c r="L399" s="1">
        <f>IFERROR(L171/SUM(L171,L289),0)*'[1]Electricity and CHPs_IN'!H$46</f>
        <v>1.521955143138424E-2</v>
      </c>
      <c r="M399" s="1">
        <f>IFERROR(M171/SUM(M171,M289),0)*'[1]Electricity and CHPs_IN'!I$46</f>
        <v>4.429750231629543E-2</v>
      </c>
      <c r="N399" s="1">
        <f>IFERROR(N171/SUM(N171,N289),0)*'[1]Electricity and CHPs_IN'!J$46</f>
        <v>3.8843795636362276E-2</v>
      </c>
      <c r="O399" s="1">
        <f>IFERROR(O171/SUM(O171,O289),0)*'[1]Electricity and CHPs_IN'!K$46</f>
        <v>0.10120526461747387</v>
      </c>
      <c r="P399" s="1">
        <f>IFERROR(P171/SUM(P171,P289),0)*'[1]Electricity and CHPs_IN'!L$46</f>
        <v>9.1191959868500816E-2</v>
      </c>
      <c r="Q399" s="1">
        <f>IFERROR(Q171/SUM(Q171,Q289),0)*'[1]Electricity and CHPs_IN'!M$46</f>
        <v>0.13025203648574352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2.0169739975607519E-3</v>
      </c>
      <c r="J400" s="1">
        <f>IFERROR(J172/SUM(J172,J290),0)*'[1]Electricity and CHPs_IN'!F$57</f>
        <v>5.0651273466990662E-3</v>
      </c>
      <c r="K400" s="1">
        <f>IFERROR(K172/SUM(K172,K290),0)*'[1]Electricity and CHPs_IN'!G$57</f>
        <v>5.6976832703096022E-3</v>
      </c>
      <c r="L400" s="1">
        <f>IFERROR(L172/SUM(L172,L290),0)*'[1]Electricity and CHPs_IN'!H$57</f>
        <v>6.5042079012979977E-3</v>
      </c>
      <c r="M400" s="1">
        <f>IFERROR(M172/SUM(M172,M290),0)*'[1]Electricity and CHPs_IN'!I$57</f>
        <v>1.6341773128008552E-2</v>
      </c>
      <c r="N400" s="1">
        <f>IFERROR(N172/SUM(N172,N290),0)*'[1]Electricity and CHPs_IN'!J$57</f>
        <v>1.5465758501056092E-2</v>
      </c>
      <c r="O400" s="1">
        <f>IFERROR(O172/SUM(O172,O290),0)*'[1]Electricity and CHPs_IN'!K$57</f>
        <v>3.7104586114474911E-2</v>
      </c>
      <c r="P400" s="1">
        <f>IFERROR(P172/SUM(P172,P290),0)*'[1]Electricity and CHPs_IN'!L$57</f>
        <v>2.6916969279122356E-2</v>
      </c>
      <c r="Q400" s="1">
        <f>IFERROR(Q172/SUM(Q172,Q290),0)*'[1]Electricity and CHPs_IN'!M$57</f>
        <v>5.2632392014775604E-2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0.15670903950011372</v>
      </c>
      <c r="G401" s="1">
        <f t="shared" ref="G401:K401" si="420">SUM(G402:G408)</f>
        <v>3.3174644655136323E-2</v>
      </c>
      <c r="H401" s="1">
        <f t="shared" si="420"/>
        <v>0.15518826137183361</v>
      </c>
      <c r="I401" s="1">
        <f t="shared" si="420"/>
        <v>0.30815141430679255</v>
      </c>
      <c r="J401" s="1">
        <f t="shared" si="420"/>
        <v>0.45910551048066783</v>
      </c>
      <c r="K401" s="1">
        <f t="shared" si="420"/>
        <v>0.68543183692852006</v>
      </c>
      <c r="L401" s="1">
        <f t="shared" ref="L401:O401" si="421">SUM(L402:L408)</f>
        <v>1.0198843438753469</v>
      </c>
      <c r="M401" s="1">
        <f t="shared" si="421"/>
        <v>1.811266876900044</v>
      </c>
      <c r="N401" s="1">
        <f t="shared" si="421"/>
        <v>2.3960152116135003</v>
      </c>
      <c r="O401" s="1">
        <f t="shared" si="421"/>
        <v>2.9755726981107706</v>
      </c>
      <c r="P401" s="1">
        <f>SUM(P402:P408)</f>
        <v>3.1430871214828802</v>
      </c>
      <c r="Q401" s="1">
        <f>SUM(Q402:Q408)</f>
        <v>3.6433944517714307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0.1351020650919772</v>
      </c>
      <c r="G402" s="1">
        <f>'[1]Electricity and CHPs_IN'!C63</f>
        <v>1.3736089633059789E-2</v>
      </c>
      <c r="H402" s="1">
        <f>'[1]Electricity and CHPs_IN'!D63</f>
        <v>0.13355847370428886</v>
      </c>
      <c r="I402" s="1">
        <f>'[1]Electricity and CHPs_IN'!E63</f>
        <v>6.3620314656000432E-2</v>
      </c>
      <c r="J402" s="1">
        <f>'[1]Electricity and CHPs_IN'!F63</f>
        <v>5.5711493955530683E-2</v>
      </c>
      <c r="K402" s="1">
        <f>'[1]Electricity and CHPs_IN'!G63</f>
        <v>4.4239136041413857E-2</v>
      </c>
      <c r="L402" s="1">
        <f>'[1]Electricity and CHPs_IN'!H63</f>
        <v>6.1445673080613543E-3</v>
      </c>
      <c r="M402" s="1">
        <f>'[1]Electricity and CHPs_IN'!I63</f>
        <v>2.4760866377068785E-2</v>
      </c>
      <c r="N402" s="1">
        <f>'[1]Electricity and CHPs_IN'!J63</f>
        <v>0.13334173574011821</v>
      </c>
      <c r="O402" s="1">
        <f>'[1]Electricity and CHPs_IN'!K63</f>
        <v>0.13337222844141644</v>
      </c>
      <c r="P402" s="1">
        <f>'[1]Electricity and CHPs_IN'!L63</f>
        <v>0.13336215690473988</v>
      </c>
      <c r="Q402" s="1">
        <f>'[1]Electricity and CHPs_IN'!M63</f>
        <v>0.13337105576761715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5.8974583727414128E-3</v>
      </c>
      <c r="G403" s="1">
        <f>'[1]Electricity and CHPs_IN'!C64</f>
        <v>4.7803185796577363E-3</v>
      </c>
      <c r="H403" s="1">
        <f>'[1]Electricity and CHPs_IN'!D64</f>
        <v>5.9174443966793716E-3</v>
      </c>
      <c r="I403" s="1">
        <f>'[1]Electricity and CHPs_IN'!E64</f>
        <v>5.3907584860974711E-3</v>
      </c>
      <c r="J403" s="1">
        <f>'[1]Electricity and CHPs_IN'!F64</f>
        <v>1.25549170544878E-2</v>
      </c>
      <c r="K403" s="1">
        <f>'[1]Electricity and CHPs_IN'!G64</f>
        <v>0.16097770506171188</v>
      </c>
      <c r="L403" s="1">
        <f>'[1]Electricity and CHPs_IN'!H64</f>
        <v>0.16264055985217846</v>
      </c>
      <c r="M403" s="1">
        <f>'[1]Electricity and CHPs_IN'!I64</f>
        <v>0.26612899254041994</v>
      </c>
      <c r="N403" s="1">
        <f>'[1]Electricity and CHPs_IN'!J64</f>
        <v>0.3174930809980035</v>
      </c>
      <c r="O403" s="1">
        <f>'[1]Electricity and CHPs_IN'!K64</f>
        <v>0.39185043420986276</v>
      </c>
      <c r="P403" s="1">
        <f>'[1]Electricity and CHPs_IN'!L64</f>
        <v>0.39389418733982295</v>
      </c>
      <c r="Q403" s="1">
        <f>'[1]Electricity and CHPs_IN'!M64</f>
        <v>0.4114763762279619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5.2841222936811224E-3</v>
      </c>
      <c r="G404" s="1">
        <f>'[1]Electricity and CHPs_IN'!C65</f>
        <v>4.2980431698511172E-3</v>
      </c>
      <c r="H404" s="1">
        <f>'[1]Electricity and CHPs_IN'!D65</f>
        <v>5.2963650098710336E-3</v>
      </c>
      <c r="I404" s="1">
        <f>'[1]Electricity and CHPs_IN'!E65</f>
        <v>5.013217533182155E-3</v>
      </c>
      <c r="J404" s="1">
        <f>'[1]Electricity and CHPs_IN'!F65</f>
        <v>1.2045332063530454E-2</v>
      </c>
      <c r="K404" s="1">
        <f>'[1]Electricity and CHPs_IN'!G65</f>
        <v>6.5176253623577665E-2</v>
      </c>
      <c r="L404" s="1">
        <f>'[1]Electricity and CHPs_IN'!H65</f>
        <v>0.42624128687908225</v>
      </c>
      <c r="M404" s="1">
        <f>'[1]Electricity and CHPs_IN'!I65</f>
        <v>1.0380578158523432</v>
      </c>
      <c r="N404" s="1">
        <f>'[1]Electricity and CHPs_IN'!J65</f>
        <v>1.4391773555452851</v>
      </c>
      <c r="O404" s="1">
        <f>'[1]Electricity and CHPs_IN'!K65</f>
        <v>1.9181660832484646</v>
      </c>
      <c r="P404" s="1">
        <f>'[1]Electricity and CHPs_IN'!L65</f>
        <v>2.0570172644579783</v>
      </c>
      <c r="Q404" s="1">
        <f>'[1]Electricity and CHPs_IN'!M65</f>
        <v>2.5093795293938737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1.7349704864937081E-3</v>
      </c>
      <c r="G405" s="1">
        <f>'[1]Electricity and CHPs_IN'!C66</f>
        <v>1.7248939698255457E-3</v>
      </c>
      <c r="H405" s="1">
        <f>'[1]Electricity and CHPs_IN'!D66</f>
        <v>1.7344138476835496E-3</v>
      </c>
      <c r="I405" s="1">
        <f>'[1]Electricity and CHPs_IN'!E66</f>
        <v>4.2688277518671644E-2</v>
      </c>
      <c r="J405" s="1">
        <f>'[1]Electricity and CHPs_IN'!F66</f>
        <v>6.9328665731182543E-2</v>
      </c>
      <c r="K405" s="1">
        <f>'[1]Electricity and CHPs_IN'!G66</f>
        <v>7.0637222002078212E-2</v>
      </c>
      <c r="L405" s="1">
        <f>'[1]Electricity and CHPs_IN'!H66</f>
        <v>7.3516979477788194E-2</v>
      </c>
      <c r="M405" s="1">
        <f>'[1]Electricity and CHPs_IN'!I66</f>
        <v>9.1001367311965856E-2</v>
      </c>
      <c r="N405" s="1">
        <f>'[1]Electricity and CHPs_IN'!J66</f>
        <v>8.7390578265877594E-2</v>
      </c>
      <c r="O405" s="1">
        <f>'[1]Electricity and CHPs_IN'!K66</f>
        <v>0.10191659734249718</v>
      </c>
      <c r="P405" s="1">
        <f>'[1]Electricity and CHPs_IN'!L66</f>
        <v>0.11146537448791825</v>
      </c>
      <c r="Q405" s="1">
        <f>'[1]Electricity and CHPs_IN'!M66</f>
        <v>0.13765191815777297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3.4745331573848045E-3</v>
      </c>
      <c r="G406" s="1">
        <f>'[1]Electricity and CHPs_IN'!C67</f>
        <v>3.4520642467937026E-3</v>
      </c>
      <c r="H406" s="1">
        <f>'[1]Electricity and CHPs_IN'!D67</f>
        <v>3.4705439777225925E-3</v>
      </c>
      <c r="I406" s="1">
        <f>'[1]Electricity and CHPs_IN'!E67</f>
        <v>7.1209743203063336E-2</v>
      </c>
      <c r="J406" s="1">
        <f>'[1]Electricity and CHPs_IN'!F67</f>
        <v>0.11527111209603075</v>
      </c>
      <c r="K406" s="1">
        <f>'[1]Electricity and CHPs_IN'!G67</f>
        <v>0.12018997410782548</v>
      </c>
      <c r="L406" s="1">
        <f>'[1]Electricity and CHPs_IN'!H67</f>
        <v>0.12695639113519835</v>
      </c>
      <c r="M406" s="1">
        <f>'[1]Electricity and CHPs_IN'!I67</f>
        <v>0.14654153969266479</v>
      </c>
      <c r="N406" s="1">
        <f>'[1]Electricity and CHPs_IN'!J67</f>
        <v>0.15824369511029063</v>
      </c>
      <c r="O406" s="1">
        <f>'[1]Electricity and CHPs_IN'!K67</f>
        <v>0.16137839790759773</v>
      </c>
      <c r="P406" s="1">
        <f>'[1]Electricity and CHPs_IN'!L67</f>
        <v>0.16823479530089408</v>
      </c>
      <c r="Q406" s="1">
        <f>'[1]Electricity and CHPs_IN'!M67</f>
        <v>0.16942311047630687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3.4744664758834189E-3</v>
      </c>
      <c r="G407" s="1">
        <f>'[1]Electricity and CHPs_IN'!C68</f>
        <v>3.4519936743437523E-3</v>
      </c>
      <c r="H407" s="1">
        <f>'[1]Electricity and CHPs_IN'!D68</f>
        <v>3.4704098520186165E-3</v>
      </c>
      <c r="I407" s="1">
        <f>'[1]Electricity and CHPs_IN'!E68</f>
        <v>7.139213787701662E-2</v>
      </c>
      <c r="J407" s="1">
        <f>'[1]Electricity and CHPs_IN'!F68</f>
        <v>0.11646075381742498</v>
      </c>
      <c r="K407" s="1">
        <f>'[1]Electricity and CHPs_IN'!G68</f>
        <v>0.13451665201920188</v>
      </c>
      <c r="L407" s="1">
        <f>'[1]Electricity and CHPs_IN'!H68</f>
        <v>0.13308251340714977</v>
      </c>
      <c r="M407" s="1">
        <f>'[1]Electricity and CHPs_IN'!I68</f>
        <v>0.1472632104498659</v>
      </c>
      <c r="N407" s="1">
        <f>'[1]Electricity and CHPs_IN'!J68</f>
        <v>0.15829893981819965</v>
      </c>
      <c r="O407" s="1">
        <f>'[1]Electricity and CHPs_IN'!K68</f>
        <v>0.16156736379656222</v>
      </c>
      <c r="P407" s="1">
        <f>'[1]Electricity and CHPs_IN'!L68</f>
        <v>0.16831889473573303</v>
      </c>
      <c r="Q407" s="1">
        <f>'[1]Electricity and CHPs_IN'!M68</f>
        <v>0.16953262036379346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1.7414236219520552E-3</v>
      </c>
      <c r="G408" s="1">
        <f>'[1]Electricity and CHPs_IN'!C69</f>
        <v>1.7312413816046794E-3</v>
      </c>
      <c r="H408" s="1">
        <f>'[1]Electricity and CHPs_IN'!D69</f>
        <v>1.7406105835695543E-3</v>
      </c>
      <c r="I408" s="1">
        <f>'[1]Electricity and CHPs_IN'!E69</f>
        <v>4.8836965032760873E-2</v>
      </c>
      <c r="J408" s="1">
        <f>'[1]Electricity and CHPs_IN'!F69</f>
        <v>7.7733235762480618E-2</v>
      </c>
      <c r="K408" s="1">
        <f>'[1]Electricity and CHPs_IN'!G69</f>
        <v>8.9694894072711029E-2</v>
      </c>
      <c r="L408" s="1">
        <f>'[1]Electricity and CHPs_IN'!H69</f>
        <v>9.1302045815888341E-2</v>
      </c>
      <c r="M408" s="1">
        <f>'[1]Electricity and CHPs_IN'!I69</f>
        <v>9.7513084675715581E-2</v>
      </c>
      <c r="N408" s="1">
        <f>'[1]Electricity and CHPs_IN'!J69</f>
        <v>0.10206982613572553</v>
      </c>
      <c r="O408" s="1">
        <f>'[1]Electricity and CHPs_IN'!K69</f>
        <v>0.10732159316436966</v>
      </c>
      <c r="P408" s="1">
        <f>'[1]Electricity and CHPs_IN'!L69</f>
        <v>0.11079444825579357</v>
      </c>
      <c r="Q408" s="1">
        <f>'[1]Electricity and CHPs_IN'!M69</f>
        <v>0.11255984138410464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55.78956337211703</v>
      </c>
      <c r="G409" s="3">
        <f t="shared" ref="G409:K409" si="423">G410+G463</f>
        <v>56.033808896796273</v>
      </c>
      <c r="H409" s="3">
        <f t="shared" si="423"/>
        <v>57.518589666045443</v>
      </c>
      <c r="I409" s="3">
        <f t="shared" si="423"/>
        <v>63.599901486664237</v>
      </c>
      <c r="J409" s="3">
        <f t="shared" si="423"/>
        <v>66.677805764569428</v>
      </c>
      <c r="K409" s="3">
        <f t="shared" si="423"/>
        <v>67.684275803376821</v>
      </c>
      <c r="L409" s="3">
        <f t="shared" ref="L409:O409" si="424">L410+L463</f>
        <v>68.286067550696373</v>
      </c>
      <c r="M409" s="3">
        <f t="shared" si="424"/>
        <v>69.000510156742791</v>
      </c>
      <c r="N409" s="3">
        <f t="shared" si="424"/>
        <v>62.666658736703766</v>
      </c>
      <c r="O409" s="3">
        <f t="shared" si="424"/>
        <v>62.411260627982998</v>
      </c>
      <c r="P409" s="3">
        <f>P410+P463</f>
        <v>61.717412865959417</v>
      </c>
      <c r="Q409" s="3">
        <f>Q410+Q463</f>
        <v>61.801116118655365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47.855355825261384</v>
      </c>
      <c r="G410" s="1">
        <f t="shared" si="425"/>
        <v>47.369166723010842</v>
      </c>
      <c r="H410" s="1">
        <f t="shared" si="425"/>
        <v>46.439343196804572</v>
      </c>
      <c r="I410" s="1">
        <f t="shared" si="425"/>
        <v>46.631913489573648</v>
      </c>
      <c r="J410" s="1">
        <f t="shared" si="425"/>
        <v>45.964748170923698</v>
      </c>
      <c r="K410" s="1">
        <f t="shared" si="425"/>
        <v>47.256226720474345</v>
      </c>
      <c r="L410" s="1">
        <f t="shared" ref="L410:O410" si="426">L411+L440</f>
        <v>47.248423541620582</v>
      </c>
      <c r="M410" s="1">
        <f t="shared" si="426"/>
        <v>48.320687426103177</v>
      </c>
      <c r="N410" s="1">
        <f t="shared" si="426"/>
        <v>41.089443300272826</v>
      </c>
      <c r="O410" s="1">
        <f t="shared" si="426"/>
        <v>40.741416268593625</v>
      </c>
      <c r="P410" s="1">
        <f>P411+P440</f>
        <v>39.74991694189233</v>
      </c>
      <c r="Q410" s="1">
        <f>Q411+Q440</f>
        <v>39.510911331629551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39.9635968949706</v>
      </c>
      <c r="G411" s="1">
        <f t="shared" ref="G411:K411" si="427">SUM(G412,G418,G427,G436,G438)</f>
        <v>34.207293255178094</v>
      </c>
      <c r="H411" s="1">
        <f t="shared" si="427"/>
        <v>33.696987993419555</v>
      </c>
      <c r="I411" s="1">
        <f t="shared" si="427"/>
        <v>38.093172563817838</v>
      </c>
      <c r="J411" s="1">
        <f t="shared" si="427"/>
        <v>37.775044742896476</v>
      </c>
      <c r="K411" s="1">
        <f t="shared" si="427"/>
        <v>39.887916125881262</v>
      </c>
      <c r="L411" s="1">
        <f t="shared" ref="L411:O411" si="428">SUM(L412,L418,L427,L436,L438)</f>
        <v>41.19079650856014</v>
      </c>
      <c r="M411" s="1">
        <f t="shared" si="428"/>
        <v>41.077379083373145</v>
      </c>
      <c r="N411" s="1">
        <f t="shared" si="428"/>
        <v>35.16966101747051</v>
      </c>
      <c r="O411" s="1">
        <f t="shared" si="428"/>
        <v>34.809085639976956</v>
      </c>
      <c r="P411" s="1">
        <f>SUM(P412,P418,P427,P436,P438)</f>
        <v>33.789333591686344</v>
      </c>
      <c r="Q411" s="1">
        <f>SUM(Q412,Q418,Q427,Q436,Q438)</f>
        <v>33.50346805252935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2.054554596350908E-2</v>
      </c>
      <c r="G412" s="1">
        <f t="shared" ref="G412:O412" si="429">G413</f>
        <v>4.7024026832858046E-4</v>
      </c>
      <c r="H412" s="1">
        <f t="shared" si="429"/>
        <v>1.4386059487765338E-2</v>
      </c>
      <c r="I412" s="1">
        <f t="shared" si="429"/>
        <v>8.8519328970385995E-3</v>
      </c>
      <c r="J412" s="1">
        <f t="shared" si="429"/>
        <v>1.223043050559771E-2</v>
      </c>
      <c r="K412" s="1">
        <f t="shared" si="429"/>
        <v>1.3125378802588098E-2</v>
      </c>
      <c r="L412" s="1">
        <f t="shared" si="429"/>
        <v>1.3916316675323418E-2</v>
      </c>
      <c r="M412" s="1">
        <f t="shared" si="429"/>
        <v>2.3345091844546036E-2</v>
      </c>
      <c r="N412" s="1">
        <f t="shared" si="429"/>
        <v>1.5994129688155358E-2</v>
      </c>
      <c r="O412" s="1">
        <f t="shared" si="429"/>
        <v>2.3043487543001468E-2</v>
      </c>
      <c r="P412" s="1">
        <f>P413</f>
        <v>1.851152786015221E-2</v>
      </c>
      <c r="Q412" s="1">
        <f>Q413</f>
        <v>2.4260856089228726E-2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2.054554596350908E-2</v>
      </c>
      <c r="G413" s="1">
        <f>'[1]Electricity and CHPs_IN'!C$28-G300</f>
        <v>4.7024026832858046E-4</v>
      </c>
      <c r="H413" s="1">
        <f>'[1]Electricity and CHPs_IN'!D$28-H300</f>
        <v>1.4386059487765338E-2</v>
      </c>
      <c r="I413" s="1">
        <f>'[1]Electricity and CHPs_IN'!E$28-I300</f>
        <v>8.8519328970385995E-3</v>
      </c>
      <c r="J413" s="1">
        <f>'[1]Electricity and CHPs_IN'!F$28-J300</f>
        <v>1.223043050559771E-2</v>
      </c>
      <c r="K413" s="1">
        <f>'[1]Electricity and CHPs_IN'!G$28-K300</f>
        <v>1.3125378802588098E-2</v>
      </c>
      <c r="L413" s="1">
        <f>'[1]Electricity and CHPs_IN'!H$28-L300</f>
        <v>1.3916316675323418E-2</v>
      </c>
      <c r="M413" s="1">
        <f>'[1]Electricity and CHPs_IN'!I$28-M300</f>
        <v>2.3345091844546036E-2</v>
      </c>
      <c r="N413" s="1">
        <f>'[1]Electricity and CHPs_IN'!J$28-N300</f>
        <v>1.5994129688155358E-2</v>
      </c>
      <c r="O413" s="1">
        <f>'[1]Electricity and CHPs_IN'!K$28-O300</f>
        <v>2.3043487543001468E-2</v>
      </c>
      <c r="P413" s="1">
        <f>'[1]Electricity and CHPs_IN'!L$28-P300</f>
        <v>1.851152786015221E-2</v>
      </c>
      <c r="Q413" s="1">
        <f>'[1]Electricity and CHPs_IN'!M$28-Q300</f>
        <v>2.4260856089228726E-2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2.054554596350908E-2</v>
      </c>
      <c r="G414" s="1">
        <f t="shared" ref="G414:O414" si="430">G415</f>
        <v>4.7024026832858046E-4</v>
      </c>
      <c r="H414" s="1">
        <f t="shared" si="430"/>
        <v>1.4386059487765338E-2</v>
      </c>
      <c r="I414" s="1">
        <f t="shared" si="430"/>
        <v>8.8519328970385995E-3</v>
      </c>
      <c r="J414" s="1">
        <f t="shared" si="430"/>
        <v>1.223043050559771E-2</v>
      </c>
      <c r="K414" s="1">
        <f t="shared" si="430"/>
        <v>1.3125378802588098E-2</v>
      </c>
      <c r="L414" s="1">
        <f t="shared" si="430"/>
        <v>1.3916316675323418E-2</v>
      </c>
      <c r="M414" s="1">
        <f t="shared" si="430"/>
        <v>2.3345091844546036E-2</v>
      </c>
      <c r="N414" s="1">
        <f t="shared" si="430"/>
        <v>1.5994129688155358E-2</v>
      </c>
      <c r="O414" s="1">
        <f t="shared" si="430"/>
        <v>2.3043487543001468E-2</v>
      </c>
      <c r="P414" s="1">
        <f>P415</f>
        <v>1.851152786015221E-2</v>
      </c>
      <c r="Q414" s="1">
        <f>Q415</f>
        <v>2.4260856089228726E-2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2.054554596350908E-2</v>
      </c>
      <c r="G415" s="1">
        <f t="shared" ref="G415:K415" si="431">G413-G417</f>
        <v>4.7024026832858046E-4</v>
      </c>
      <c r="H415" s="1">
        <f t="shared" si="431"/>
        <v>1.4386059487765338E-2</v>
      </c>
      <c r="I415" s="1">
        <f t="shared" si="431"/>
        <v>8.8519328970385995E-3</v>
      </c>
      <c r="J415" s="1">
        <f t="shared" si="431"/>
        <v>1.223043050559771E-2</v>
      </c>
      <c r="K415" s="1">
        <f t="shared" si="431"/>
        <v>1.3125378802588098E-2</v>
      </c>
      <c r="L415" s="1">
        <f t="shared" ref="L415:O415" si="432">L413-L417</f>
        <v>1.3916316675323418E-2</v>
      </c>
      <c r="M415" s="1">
        <f t="shared" si="432"/>
        <v>2.3345091844546036E-2</v>
      </c>
      <c r="N415" s="1">
        <f t="shared" si="432"/>
        <v>1.5994129688155358E-2</v>
      </c>
      <c r="O415" s="1">
        <f t="shared" si="432"/>
        <v>2.3043487543001468E-2</v>
      </c>
      <c r="P415" s="1">
        <f>P413-P417</f>
        <v>1.851152786015221E-2</v>
      </c>
      <c r="Q415" s="1">
        <f>Q413-Q417</f>
        <v>2.4260856089228726E-2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2.4009407169349397</v>
      </c>
      <c r="G418" s="1">
        <f t="shared" ref="G418:K418" si="436">SUM(G419:G420)</f>
        <v>7.5922282241718138E-4</v>
      </c>
      <c r="H418" s="1">
        <f t="shared" si="436"/>
        <v>3.7675974098566635E-2</v>
      </c>
      <c r="I418" s="1">
        <f t="shared" si="436"/>
        <v>1.5031928559605157</v>
      </c>
      <c r="J418" s="1">
        <f t="shared" si="436"/>
        <v>1.0494462588355504</v>
      </c>
      <c r="K418" s="1">
        <f t="shared" si="436"/>
        <v>3.0784695781411728</v>
      </c>
      <c r="L418" s="1">
        <f t="shared" ref="L418:O418" si="437">SUM(L419:L420)</f>
        <v>4.5707626457229757</v>
      </c>
      <c r="M418" s="1">
        <f t="shared" si="437"/>
        <v>5.5591168115661764</v>
      </c>
      <c r="N418" s="1">
        <f t="shared" si="437"/>
        <v>1.6137102137561641</v>
      </c>
      <c r="O418" s="1">
        <f t="shared" si="437"/>
        <v>1.2313381645273063</v>
      </c>
      <c r="P418" s="1">
        <f>SUM(P419:P420)</f>
        <v>0.11195095892320475</v>
      </c>
      <c r="Q418" s="1">
        <f>SUM(Q419:Q420)</f>
        <v>7.8240845403594328E-2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2.4009407169349397</v>
      </c>
      <c r="G419" s="1">
        <f>'[1]Electricity and CHPs_IN'!C$24-G314</f>
        <v>7.5922282241718138E-4</v>
      </c>
      <c r="H419" s="1">
        <f>'[1]Electricity and CHPs_IN'!D$24-H314</f>
        <v>3.7675974098566635E-2</v>
      </c>
      <c r="I419" s="1">
        <f>'[1]Electricity and CHPs_IN'!E$24-I314</f>
        <v>1.5031928559605157</v>
      </c>
      <c r="J419" s="1">
        <f>'[1]Electricity and CHPs_IN'!F$24-J314</f>
        <v>1.0494462588355504</v>
      </c>
      <c r="K419" s="1">
        <f>'[1]Electricity and CHPs_IN'!G$24-K314</f>
        <v>2.430170580252121</v>
      </c>
      <c r="L419" s="1">
        <f>'[1]Electricity and CHPs_IN'!H$24-L314</f>
        <v>2.8413650839995683</v>
      </c>
      <c r="M419" s="1">
        <f>'[1]Electricity and CHPs_IN'!I$24-M314</f>
        <v>3.813864564833362</v>
      </c>
      <c r="N419" s="1">
        <f>'[1]Electricity and CHPs_IN'!J$24-N314</f>
        <v>0.3255390243042226</v>
      </c>
      <c r="O419" s="1">
        <f>'[1]Electricity and CHPs_IN'!K$24-O314</f>
        <v>6.9799866979465636E-2</v>
      </c>
      <c r="P419" s="1">
        <f>'[1]Electricity and CHPs_IN'!L$24-P314</f>
        <v>3.0878585697293407E-2</v>
      </c>
      <c r="Q419" s="1">
        <f>'[1]Electricity and CHPs_IN'!M$24-Q314</f>
        <v>2.9564829879422952E-2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0.64829899788905199</v>
      </c>
      <c r="L420" s="1">
        <f>'[1]Electricity and CHPs_IN'!H$29-L315</f>
        <v>1.7293975617234079</v>
      </c>
      <c r="M420" s="1">
        <f>'[1]Electricity and CHPs_IN'!I$29-M315</f>
        <v>1.7452522467328142</v>
      </c>
      <c r="N420" s="1">
        <f>'[1]Electricity and CHPs_IN'!J$29-N315</f>
        <v>1.2881711894519414</v>
      </c>
      <c r="O420" s="1">
        <f>'[1]Electricity and CHPs_IN'!K$29-O315</f>
        <v>1.1615382975478405</v>
      </c>
      <c r="P420" s="1">
        <f>'[1]Electricity and CHPs_IN'!L$29-P315</f>
        <v>8.1072373225911348E-2</v>
      </c>
      <c r="Q420" s="1">
        <f>'[1]Electricity and CHPs_IN'!M$29-Q315</f>
        <v>4.8676015524171369E-2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2.3377943632471516</v>
      </c>
      <c r="G421" s="1">
        <f t="shared" ref="G421:K421" si="438">SUM(G422:G423)</f>
        <v>7.2572459056111788E-4</v>
      </c>
      <c r="H421" s="1">
        <f t="shared" si="438"/>
        <v>3.4111374755816166E-2</v>
      </c>
      <c r="I421" s="1">
        <f t="shared" si="438"/>
        <v>1.4360878937820853</v>
      </c>
      <c r="J421" s="1">
        <f t="shared" si="438"/>
        <v>1.0141682256058333</v>
      </c>
      <c r="K421" s="1">
        <f t="shared" si="438"/>
        <v>3.0074246246567999</v>
      </c>
      <c r="L421" s="1">
        <f t="shared" ref="L421:O421" si="439">SUM(L422:L423)</f>
        <v>4.4865678524460737</v>
      </c>
      <c r="M421" s="1">
        <f t="shared" si="439"/>
        <v>5.4646635599963425</v>
      </c>
      <c r="N421" s="1">
        <f t="shared" si="439"/>
        <v>1.5889438411114105</v>
      </c>
      <c r="O421" s="1">
        <f t="shared" si="439"/>
        <v>1.2131261928262891</v>
      </c>
      <c r="P421" s="1">
        <f>SUM(P422:P423)</f>
        <v>0.11021738497230707</v>
      </c>
      <c r="Q421" s="1">
        <f>SUM(Q422:Q423)</f>
        <v>7.6777119275297373E-2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2.3377943632471516</v>
      </c>
      <c r="G422" s="1">
        <f t="shared" ref="G422:K422" si="440">G419-G425</f>
        <v>7.2572459056111788E-4</v>
      </c>
      <c r="H422" s="1">
        <f t="shared" si="440"/>
        <v>3.4111374755816166E-2</v>
      </c>
      <c r="I422" s="1">
        <f t="shared" si="440"/>
        <v>1.4360878937820853</v>
      </c>
      <c r="J422" s="1">
        <f t="shared" si="440"/>
        <v>1.0141682256058333</v>
      </c>
      <c r="K422" s="1">
        <f t="shared" si="440"/>
        <v>2.3740870778978915</v>
      </c>
      <c r="L422" s="1">
        <f t="shared" ref="L422:O422" si="441">L419-L425</f>
        <v>2.7890263028345896</v>
      </c>
      <c r="M422" s="1">
        <f t="shared" si="441"/>
        <v>3.7490643597997155</v>
      </c>
      <c r="N422" s="1">
        <f t="shared" si="441"/>
        <v>0.32054282317864297</v>
      </c>
      <c r="O422" s="1">
        <f t="shared" si="441"/>
        <v>6.8767499723430173E-2</v>
      </c>
      <c r="P422" s="1">
        <f>P419-P425</f>
        <v>3.0400427114997471E-2</v>
      </c>
      <c r="Q422" s="1">
        <f>Q419-Q425</f>
        <v>2.901173240520806E-2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0.6333375467589083</v>
      </c>
      <c r="L423" s="1">
        <f t="shared" ref="L423:O423" si="443">L420-L426</f>
        <v>1.6975415496114838</v>
      </c>
      <c r="M423" s="1">
        <f t="shared" si="443"/>
        <v>1.7155992001966271</v>
      </c>
      <c r="N423" s="1">
        <f t="shared" si="443"/>
        <v>1.2684010179327676</v>
      </c>
      <c r="O423" s="1">
        <f t="shared" si="443"/>
        <v>1.1443586931028589</v>
      </c>
      <c r="P423" s="1">
        <f>P420-P426</f>
        <v>7.9816957857309592E-2</v>
      </c>
      <c r="Q423" s="1">
        <f>Q420-Q426</f>
        <v>4.7765386870089313E-2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6.3146353687787884E-2</v>
      </c>
      <c r="G424" s="1">
        <f t="shared" ref="G424:K424" si="444">SUM(G425:G426)</f>
        <v>3.3498231856063547E-5</v>
      </c>
      <c r="H424" s="1">
        <f t="shared" si="444"/>
        <v>3.5645993427504668E-3</v>
      </c>
      <c r="I424" s="1">
        <f t="shared" si="444"/>
        <v>6.7104962178430427E-2</v>
      </c>
      <c r="J424" s="1">
        <f t="shared" si="444"/>
        <v>3.5278033229717093E-2</v>
      </c>
      <c r="K424" s="1">
        <f t="shared" si="444"/>
        <v>7.1044953484372994E-2</v>
      </c>
      <c r="L424" s="1">
        <f t="shared" ref="L424:O424" si="445">SUM(L425:L426)</f>
        <v>8.4194793276902546E-2</v>
      </c>
      <c r="M424" s="1">
        <f t="shared" si="445"/>
        <v>9.4453251569833613E-2</v>
      </c>
      <c r="N424" s="1">
        <f t="shared" si="445"/>
        <v>2.4766372644753547E-2</v>
      </c>
      <c r="O424" s="1">
        <f t="shared" si="445"/>
        <v>1.8211971701017168E-2</v>
      </c>
      <c r="P424" s="1">
        <f>SUM(P425:P426)</f>
        <v>1.733573950897687E-3</v>
      </c>
      <c r="Q424" s="1">
        <f>SUM(Q425:Q426)</f>
        <v>1.4637261282969432E-3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6.3146353687787884E-2</v>
      </c>
      <c r="G425" s="1">
        <f t="shared" ref="G425:K425" si="446">IFERROR(G346/G314,0)*G419</f>
        <v>3.3498231856063547E-5</v>
      </c>
      <c r="H425" s="1">
        <f t="shared" si="446"/>
        <v>3.5645993427504668E-3</v>
      </c>
      <c r="I425" s="1">
        <f t="shared" si="446"/>
        <v>6.7104962178430427E-2</v>
      </c>
      <c r="J425" s="1">
        <f t="shared" si="446"/>
        <v>3.5278033229717093E-2</v>
      </c>
      <c r="K425" s="1">
        <f t="shared" si="446"/>
        <v>5.6083502354229278E-2</v>
      </c>
      <c r="L425" s="1">
        <f t="shared" ref="L425:O425" si="447">IFERROR(L346/L314,0)*L419</f>
        <v>5.233878116497858E-2</v>
      </c>
      <c r="M425" s="1">
        <f t="shared" si="447"/>
        <v>6.480020503364646E-2</v>
      </c>
      <c r="N425" s="1">
        <f t="shared" si="447"/>
        <v>4.9962011255796418E-3</v>
      </c>
      <c r="O425" s="1">
        <f t="shared" si="447"/>
        <v>1.0323672560354615E-3</v>
      </c>
      <c r="P425" s="1">
        <f>IFERROR(P346/P314,0)*P419</f>
        <v>4.7815858229593528E-4</v>
      </c>
      <c r="Q425" s="1">
        <f>IFERROR(Q346/Q314,0)*Q419</f>
        <v>5.5309747421489056E-4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1.4961451130143712E-2</v>
      </c>
      <c r="L426" s="1">
        <f t="shared" ref="L426:O426" si="449">IFERROR(L347/L315,0)*L420</f>
        <v>3.1856012111923966E-2</v>
      </c>
      <c r="M426" s="1">
        <f t="shared" si="449"/>
        <v>2.9653046536187156E-2</v>
      </c>
      <c r="N426" s="1">
        <f t="shared" si="449"/>
        <v>1.9770171519173905E-2</v>
      </c>
      <c r="O426" s="1">
        <f t="shared" si="449"/>
        <v>1.7179604444981705E-2</v>
      </c>
      <c r="P426" s="1">
        <f>IFERROR(P347/P315,0)*P420</f>
        <v>1.2554153686017517E-3</v>
      </c>
      <c r="Q426" s="1">
        <f>IFERROR(Q347/Q315,0)*Q420</f>
        <v>9.1062865408205276E-4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36.248081647866286</v>
      </c>
      <c r="G427" s="1">
        <f t="shared" ref="G427:K427" si="450">SUM(G428:G429)</f>
        <v>33.980878437143751</v>
      </c>
      <c r="H427" s="1">
        <f t="shared" si="450"/>
        <v>32.066663849793919</v>
      </c>
      <c r="I427" s="1">
        <f t="shared" si="450"/>
        <v>33.723464270554338</v>
      </c>
      <c r="J427" s="1">
        <f t="shared" si="450"/>
        <v>33.414758921976095</v>
      </c>
      <c r="K427" s="1">
        <f t="shared" si="450"/>
        <v>33.133854669065443</v>
      </c>
      <c r="L427" s="1">
        <f t="shared" ref="L427:O427" si="451">SUM(L428:L429)</f>
        <v>32.840018983470806</v>
      </c>
      <c r="M427" s="1">
        <f t="shared" si="451"/>
        <v>32.531545860919515</v>
      </c>
      <c r="N427" s="1">
        <f t="shared" si="451"/>
        <v>32.531366725150143</v>
      </c>
      <c r="O427" s="1">
        <f t="shared" si="451"/>
        <v>32.531183892815875</v>
      </c>
      <c r="P427" s="1">
        <f>SUM(P428:P429)</f>
        <v>32.531113552200267</v>
      </c>
      <c r="Q427" s="1">
        <f>SUM(Q428:Q429)</f>
        <v>32.529652231282689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36.248081647866286</v>
      </c>
      <c r="G428" s="1">
        <f>'[1]Electricity and CHPs_IN'!C$26-G361</f>
        <v>33.980878437143751</v>
      </c>
      <c r="H428" s="1">
        <f>'[1]Electricity and CHPs_IN'!D$26-H361</f>
        <v>32.066663849793919</v>
      </c>
      <c r="I428" s="1">
        <f>'[1]Electricity and CHPs_IN'!E$26-I361</f>
        <v>33.723464270554338</v>
      </c>
      <c r="J428" s="1">
        <f>'[1]Electricity and CHPs_IN'!F$26-J361</f>
        <v>33.414758921976095</v>
      </c>
      <c r="K428" s="1">
        <f>'[1]Electricity and CHPs_IN'!G$26-K361</f>
        <v>33.133854669065443</v>
      </c>
      <c r="L428" s="1">
        <f>'[1]Electricity and CHPs_IN'!H$26-L361</f>
        <v>32.840018983470806</v>
      </c>
      <c r="M428" s="1">
        <f>'[1]Electricity and CHPs_IN'!I$26-M361</f>
        <v>32.531545860919515</v>
      </c>
      <c r="N428" s="1">
        <f>'[1]Electricity and CHPs_IN'!J$26-N361</f>
        <v>32.531366725150143</v>
      </c>
      <c r="O428" s="1">
        <f>'[1]Electricity and CHPs_IN'!K$26-O361</f>
        <v>32.531183892815875</v>
      </c>
      <c r="P428" s="1">
        <f>'[1]Electricity and CHPs_IN'!L$26-P361</f>
        <v>32.531113552200267</v>
      </c>
      <c r="Q428" s="1">
        <f>'[1]Electricity and CHPs_IN'!M$26-Q361</f>
        <v>32.529652231282689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0</v>
      </c>
      <c r="L429" s="1">
        <f>'[1]Electricity and CHPs_IN'!H$27-L362</f>
        <v>0</v>
      </c>
      <c r="M429" s="1">
        <f>'[1]Electricity and CHPs_IN'!I$27-M362</f>
        <v>0</v>
      </c>
      <c r="N429" s="1">
        <f>'[1]Electricity and CHPs_IN'!J$27-N362</f>
        <v>0</v>
      </c>
      <c r="O429" s="1">
        <f>'[1]Electricity and CHPs_IN'!K$27-O362</f>
        <v>0</v>
      </c>
      <c r="P429" s="1">
        <f>'[1]Electricity and CHPs_IN'!L$27-P362</f>
        <v>0</v>
      </c>
      <c r="Q429" s="1">
        <f>'[1]Electricity and CHPs_IN'!M$27-Q362</f>
        <v>0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18.124040823933143</v>
      </c>
      <c r="G430" s="1">
        <f t="shared" ref="G430:K430" si="452">SUM(G431:G432)</f>
        <v>16.990439218571876</v>
      </c>
      <c r="H430" s="1">
        <f t="shared" si="452"/>
        <v>16.033331924896959</v>
      </c>
      <c r="I430" s="1">
        <f t="shared" si="452"/>
        <v>16.861732135277169</v>
      </c>
      <c r="J430" s="1">
        <f t="shared" si="452"/>
        <v>16.707379460988044</v>
      </c>
      <c r="K430" s="1">
        <f t="shared" si="452"/>
        <v>16.566927334532721</v>
      </c>
      <c r="L430" s="1">
        <f t="shared" ref="L430:O430" si="453">SUM(L431:L432)</f>
        <v>16.420009491735403</v>
      </c>
      <c r="M430" s="1">
        <f t="shared" si="453"/>
        <v>16.265772930459754</v>
      </c>
      <c r="N430" s="1">
        <f t="shared" si="453"/>
        <v>16.265683362575071</v>
      </c>
      <c r="O430" s="1">
        <f t="shared" si="453"/>
        <v>16.265591946407937</v>
      </c>
      <c r="P430" s="1">
        <f>SUM(P431:P432)</f>
        <v>16.26555677610013</v>
      </c>
      <c r="Q430" s="1">
        <f>SUM(Q431:Q432)</f>
        <v>16.264826115641345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18.124040823933143</v>
      </c>
      <c r="G431" s="1">
        <f t="shared" ref="G431:K431" si="454">IFERROR(G368/G361,0)*G428</f>
        <v>16.990439218571876</v>
      </c>
      <c r="H431" s="1">
        <f t="shared" si="454"/>
        <v>16.033331924896959</v>
      </c>
      <c r="I431" s="1">
        <f t="shared" si="454"/>
        <v>16.861732135277169</v>
      </c>
      <c r="J431" s="1">
        <f t="shared" si="454"/>
        <v>16.707379460988044</v>
      </c>
      <c r="K431" s="1">
        <f t="shared" si="454"/>
        <v>16.566927334532721</v>
      </c>
      <c r="L431" s="1">
        <f t="shared" ref="L431:O431" si="455">IFERROR(L368/L361,0)*L428</f>
        <v>16.420009491735403</v>
      </c>
      <c r="M431" s="1">
        <f t="shared" si="455"/>
        <v>16.265772930459754</v>
      </c>
      <c r="N431" s="1">
        <f t="shared" si="455"/>
        <v>16.265683362575071</v>
      </c>
      <c r="O431" s="1">
        <f t="shared" si="455"/>
        <v>16.265591946407937</v>
      </c>
      <c r="P431" s="1">
        <f>IFERROR(P368/P361,0)*P428</f>
        <v>16.26555677610013</v>
      </c>
      <c r="Q431" s="1">
        <f>IFERROR(Q368/Q361,0)*Q428</f>
        <v>16.264826115641345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0</v>
      </c>
      <c r="L432" s="1">
        <f t="shared" ref="L432:O432" si="457">IFERROR(L369/L362,0)*L429</f>
        <v>0</v>
      </c>
      <c r="M432" s="1">
        <f t="shared" si="457"/>
        <v>0</v>
      </c>
      <c r="N432" s="1">
        <f t="shared" si="457"/>
        <v>0</v>
      </c>
      <c r="O432" s="1">
        <f t="shared" si="457"/>
        <v>0</v>
      </c>
      <c r="P432" s="1">
        <f>IFERROR(P369/P362,0)*P429</f>
        <v>0</v>
      </c>
      <c r="Q432" s="1">
        <f>IFERROR(Q369/Q362,0)*Q429</f>
        <v>0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18.124040823933143</v>
      </c>
      <c r="G433" s="1">
        <f t="shared" ref="G433:K433" si="458">SUM(G434:G435)</f>
        <v>16.990439218571876</v>
      </c>
      <c r="H433" s="1">
        <f t="shared" si="458"/>
        <v>16.033331924896959</v>
      </c>
      <c r="I433" s="1">
        <f t="shared" si="458"/>
        <v>16.861732135277169</v>
      </c>
      <c r="J433" s="1">
        <f t="shared" si="458"/>
        <v>16.707379460988051</v>
      </c>
      <c r="K433" s="1">
        <f t="shared" si="458"/>
        <v>16.566927334532721</v>
      </c>
      <c r="L433" s="1">
        <f t="shared" ref="L433:O433" si="459">SUM(L434:L435)</f>
        <v>16.420009491735403</v>
      </c>
      <c r="M433" s="1">
        <f t="shared" si="459"/>
        <v>16.265772930459761</v>
      </c>
      <c r="N433" s="1">
        <f t="shared" si="459"/>
        <v>16.265683362575071</v>
      </c>
      <c r="O433" s="1">
        <f t="shared" si="459"/>
        <v>16.265591946407937</v>
      </c>
      <c r="P433" s="1">
        <f>SUM(P434:P435)</f>
        <v>16.265556776100137</v>
      </c>
      <c r="Q433" s="1">
        <f>SUM(Q434:Q435)</f>
        <v>16.264826115641345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18.124040823933143</v>
      </c>
      <c r="G434" s="1">
        <f t="shared" ref="G434:K434" si="460">G428-G431</f>
        <v>16.990439218571876</v>
      </c>
      <c r="H434" s="1">
        <f t="shared" si="460"/>
        <v>16.033331924896959</v>
      </c>
      <c r="I434" s="1">
        <f t="shared" si="460"/>
        <v>16.861732135277169</v>
      </c>
      <c r="J434" s="1">
        <f t="shared" si="460"/>
        <v>16.707379460988051</v>
      </c>
      <c r="K434" s="1">
        <f t="shared" si="460"/>
        <v>16.566927334532721</v>
      </c>
      <c r="L434" s="1">
        <f t="shared" ref="L434:O434" si="461">L428-L431</f>
        <v>16.420009491735403</v>
      </c>
      <c r="M434" s="1">
        <f t="shared" si="461"/>
        <v>16.265772930459761</v>
      </c>
      <c r="N434" s="1">
        <f t="shared" si="461"/>
        <v>16.265683362575071</v>
      </c>
      <c r="O434" s="1">
        <f t="shared" si="461"/>
        <v>16.265591946407937</v>
      </c>
      <c r="P434" s="1">
        <f>P428-P431</f>
        <v>16.265556776100137</v>
      </c>
      <c r="Q434" s="1">
        <f>Q428-Q431</f>
        <v>16.264826115641345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0</v>
      </c>
      <c r="L435" s="1">
        <f t="shared" ref="L435:O435" si="463">L429-L432</f>
        <v>0</v>
      </c>
      <c r="M435" s="1">
        <f t="shared" si="463"/>
        <v>0</v>
      </c>
      <c r="N435" s="1">
        <f t="shared" si="463"/>
        <v>0</v>
      </c>
      <c r="O435" s="1">
        <f t="shared" si="463"/>
        <v>0</v>
      </c>
      <c r="P435" s="1">
        <f>P429-P432</f>
        <v>0</v>
      </c>
      <c r="Q435" s="1">
        <f>Q429-Q432</f>
        <v>0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1.2940289842058688</v>
      </c>
      <c r="G436" s="1">
        <f t="shared" ref="G436:O436" si="464">G437</f>
        <v>0.22518535494359823</v>
      </c>
      <c r="H436" s="1">
        <f t="shared" si="464"/>
        <v>1.5782621100393057</v>
      </c>
      <c r="I436" s="1">
        <f t="shared" si="464"/>
        <v>2.8576635044059504</v>
      </c>
      <c r="J436" s="1">
        <f t="shared" si="464"/>
        <v>3.2986091315792345</v>
      </c>
      <c r="K436" s="1">
        <f t="shared" si="464"/>
        <v>3.6590230958537662</v>
      </c>
      <c r="L436" s="1">
        <f t="shared" si="464"/>
        <v>3.7625333222185056</v>
      </c>
      <c r="M436" s="1">
        <f t="shared" si="464"/>
        <v>2.9551602686945806</v>
      </c>
      <c r="N436" s="1">
        <f t="shared" si="464"/>
        <v>1.0003663107189831</v>
      </c>
      <c r="O436" s="1">
        <f t="shared" si="464"/>
        <v>0.97278490745871293</v>
      </c>
      <c r="P436" s="1">
        <f>P437</f>
        <v>0.95052946546794792</v>
      </c>
      <c r="Q436" s="1">
        <f>Q437</f>
        <v>0.69236911566128612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1.2940289842058688</v>
      </c>
      <c r="G437" s="1">
        <f>'[1]Electricity and CHPs_IN'!C$25-G380</f>
        <v>0.22518535494359823</v>
      </c>
      <c r="H437" s="1">
        <f>'[1]Electricity and CHPs_IN'!D$25-H380</f>
        <v>1.5782621100393057</v>
      </c>
      <c r="I437" s="1">
        <f>'[1]Electricity and CHPs_IN'!E$25-I380</f>
        <v>2.8576635044059504</v>
      </c>
      <c r="J437" s="1">
        <f>'[1]Electricity and CHPs_IN'!F$25-J380</f>
        <v>3.2986091315792345</v>
      </c>
      <c r="K437" s="1">
        <f>'[1]Electricity and CHPs_IN'!G$25-K380</f>
        <v>3.6590230958537662</v>
      </c>
      <c r="L437" s="1">
        <f>'[1]Electricity and CHPs_IN'!H$25-L380</f>
        <v>3.7625333222185056</v>
      </c>
      <c r="M437" s="1">
        <f>'[1]Electricity and CHPs_IN'!I$25-M380</f>
        <v>2.9551602686945806</v>
      </c>
      <c r="N437" s="1">
        <f>'[1]Electricity and CHPs_IN'!J$25-N380</f>
        <v>1.0003663107189831</v>
      </c>
      <c r="O437" s="1">
        <f>'[1]Electricity and CHPs_IN'!K$25-O380</f>
        <v>0.97278490745871293</v>
      </c>
      <c r="P437" s="1">
        <f>'[1]Electricity and CHPs_IN'!L$25-P380</f>
        <v>0.95052946546794792</v>
      </c>
      <c r="Q437" s="1">
        <f>'[1]Electricity and CHPs_IN'!M$25-Q380</f>
        <v>0.69236911566128612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3.4434040182946962E-3</v>
      </c>
      <c r="L438" s="1">
        <f t="shared" si="465"/>
        <v>3.5652404725271237E-3</v>
      </c>
      <c r="M438" s="1">
        <f t="shared" si="465"/>
        <v>8.2110503483245299E-3</v>
      </c>
      <c r="N438" s="1">
        <f t="shared" si="465"/>
        <v>8.2236381570668527E-3</v>
      </c>
      <c r="O438" s="1">
        <f t="shared" si="465"/>
        <v>5.0735187632066539E-2</v>
      </c>
      <c r="P438" s="1">
        <f>+P439</f>
        <v>0.17722808723477326</v>
      </c>
      <c r="Q438" s="1">
        <f>+Q439</f>
        <v>0.17894500409255096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3.4434040182946962E-3</v>
      </c>
      <c r="L439" s="1">
        <f>'[1]Electricity and CHPs_IN'!H$30-L398</f>
        <v>3.5652404725271237E-3</v>
      </c>
      <c r="M439" s="1">
        <f>'[1]Electricity and CHPs_IN'!I$30-M398</f>
        <v>8.2110503483245299E-3</v>
      </c>
      <c r="N439" s="1">
        <f>'[1]Electricity and CHPs_IN'!J$30-N398</f>
        <v>8.2236381570668527E-3</v>
      </c>
      <c r="O439" s="1">
        <f>'[1]Electricity and CHPs_IN'!K$30-O398</f>
        <v>5.0735187632066539E-2</v>
      </c>
      <c r="P439" s="1">
        <f>'[1]Electricity and CHPs_IN'!L$30-P398</f>
        <v>0.17722808723477326</v>
      </c>
      <c r="Q439" s="1">
        <f>'[1]Electricity and CHPs_IN'!M$30-Q398</f>
        <v>0.17894500409255096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7.8917589302907869</v>
      </c>
      <c r="G440" s="1">
        <f t="shared" ref="G440:K440" si="466">SUM(G441,G447,G449,G455,G457,G459,G461)</f>
        <v>13.161873467832748</v>
      </c>
      <c r="H440" s="1">
        <f t="shared" si="466"/>
        <v>12.742355203385015</v>
      </c>
      <c r="I440" s="1">
        <f t="shared" si="466"/>
        <v>8.5387409257558122</v>
      </c>
      <c r="J440" s="1">
        <f t="shared" si="466"/>
        <v>8.1897034280272187</v>
      </c>
      <c r="K440" s="1">
        <f t="shared" si="466"/>
        <v>7.3683105945930851</v>
      </c>
      <c r="L440" s="1">
        <f t="shared" ref="L440:O440" si="467">SUM(L441,L447,L449,L455,L457,L459,L461)</f>
        <v>6.0576270330604451</v>
      </c>
      <c r="M440" s="1">
        <f t="shared" si="467"/>
        <v>7.2433083427300335</v>
      </c>
      <c r="N440" s="1">
        <f t="shared" si="467"/>
        <v>5.9197822828023146</v>
      </c>
      <c r="O440" s="1">
        <f t="shared" si="467"/>
        <v>5.9323306286166666</v>
      </c>
      <c r="P440" s="1">
        <f>SUM(P441,P447,P449,P455,P457,P459,P461)</f>
        <v>5.9605833502059857</v>
      </c>
      <c r="Q440" s="1">
        <f>SUM(Q441,Q447,Q449,Q455,Q457,Q459,Q461)</f>
        <v>6.0074432791002028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4.3959756252097506</v>
      </c>
      <c r="G441" s="1">
        <f t="shared" ref="G441:O441" si="468">+G442</f>
        <v>6.3688397122738998</v>
      </c>
      <c r="H441" s="1">
        <f t="shared" si="468"/>
        <v>6.3671376852577257</v>
      </c>
      <c r="I441" s="1">
        <f t="shared" si="468"/>
        <v>5.075070803579818</v>
      </c>
      <c r="J441" s="1">
        <f t="shared" si="468"/>
        <v>5.3668686706200708</v>
      </c>
      <c r="K441" s="1">
        <f t="shared" si="468"/>
        <v>5.3674124705165767</v>
      </c>
      <c r="L441" s="1">
        <f t="shared" si="468"/>
        <v>4.1368345601786665</v>
      </c>
      <c r="M441" s="1">
        <f t="shared" si="468"/>
        <v>5.3667497600091618</v>
      </c>
      <c r="N441" s="1">
        <f t="shared" si="468"/>
        <v>4.0554441567906947</v>
      </c>
      <c r="O441" s="1">
        <f t="shared" si="468"/>
        <v>4.0582017060982087</v>
      </c>
      <c r="P441" s="1">
        <f>+P442</f>
        <v>4.055502743046917</v>
      </c>
      <c r="Q441" s="1">
        <f>+Q442</f>
        <v>4.0559970340961868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4.3959756252097506</v>
      </c>
      <c r="G442" s="1">
        <f t="shared" ref="G442:K442" si="469">SUM(G444:G446)</f>
        <v>6.3688397122738998</v>
      </c>
      <c r="H442" s="1">
        <f t="shared" si="469"/>
        <v>6.3671376852577257</v>
      </c>
      <c r="I442" s="1">
        <f t="shared" si="469"/>
        <v>5.075070803579818</v>
      </c>
      <c r="J442" s="1">
        <f t="shared" si="469"/>
        <v>5.3668686706200708</v>
      </c>
      <c r="K442" s="1">
        <f t="shared" si="469"/>
        <v>5.3674124705165767</v>
      </c>
      <c r="L442" s="1">
        <f t="shared" ref="L442:O442" si="470">SUM(L444:L446)</f>
        <v>4.1368345601786665</v>
      </c>
      <c r="M442" s="1">
        <f t="shared" si="470"/>
        <v>5.3667497600091618</v>
      </c>
      <c r="N442" s="1">
        <f t="shared" si="470"/>
        <v>4.0554441567906947</v>
      </c>
      <c r="O442" s="1">
        <f t="shared" si="470"/>
        <v>4.0582017060982087</v>
      </c>
      <c r="P442" s="1">
        <f>SUM(P444:P446)</f>
        <v>4.055502743046917</v>
      </c>
      <c r="Q442" s="1">
        <f>SUM(Q444:Q446)</f>
        <v>4.0559970340961868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2.0280744613258217</v>
      </c>
      <c r="G443" s="1">
        <f t="shared" ref="G443:O443" si="471">G444</f>
        <v>2.3159593499906279</v>
      </c>
      <c r="H443" s="1">
        <f t="shared" si="471"/>
        <v>2.3142564347570951</v>
      </c>
      <c r="I443" s="1">
        <f t="shared" si="471"/>
        <v>1.0221877649389857</v>
      </c>
      <c r="J443" s="1">
        <f t="shared" si="471"/>
        <v>1.3139805045946851</v>
      </c>
      <c r="K443" s="1">
        <f t="shared" si="471"/>
        <v>1.3145177132732804</v>
      </c>
      <c r="L443" s="1">
        <f t="shared" si="471"/>
        <v>8.3927354070955487E-2</v>
      </c>
      <c r="M443" s="1">
        <f t="shared" si="471"/>
        <v>1.3138340991721731</v>
      </c>
      <c r="N443" s="1">
        <f t="shared" si="471"/>
        <v>2.5224833255475631E-3</v>
      </c>
      <c r="O443" s="1">
        <f t="shared" si="471"/>
        <v>5.2643704622015626E-3</v>
      </c>
      <c r="P443" s="1">
        <f>P444</f>
        <v>2.5444886337239281E-3</v>
      </c>
      <c r="Q443" s="1">
        <f>Q444</f>
        <v>2.9694834710805766E-3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2.0280744613258217</v>
      </c>
      <c r="G444" s="1">
        <f>'[1]Electricity and CHPs_IN'!C$90</f>
        <v>2.3159593499906279</v>
      </c>
      <c r="H444" s="1">
        <f>'[1]Electricity and CHPs_IN'!D$90</f>
        <v>2.3142564347570951</v>
      </c>
      <c r="I444" s="1">
        <f>'[1]Electricity and CHPs_IN'!E$90</f>
        <v>1.0221877649389857</v>
      </c>
      <c r="J444" s="1">
        <f>'[1]Electricity and CHPs_IN'!F$90</f>
        <v>1.3139805045946851</v>
      </c>
      <c r="K444" s="1">
        <f>'[1]Electricity and CHPs_IN'!G$90</f>
        <v>1.3145177132732804</v>
      </c>
      <c r="L444" s="1">
        <f>'[1]Electricity and CHPs_IN'!H$90</f>
        <v>8.3927354070955487E-2</v>
      </c>
      <c r="M444" s="1">
        <f>'[1]Electricity and CHPs_IN'!I$90</f>
        <v>1.3138340991721731</v>
      </c>
      <c r="N444" s="1">
        <f>'[1]Electricity and CHPs_IN'!J$90</f>
        <v>2.5224833255475631E-3</v>
      </c>
      <c r="O444" s="1">
        <f>'[1]Electricity and CHPs_IN'!K$90</f>
        <v>5.2643704622015626E-3</v>
      </c>
      <c r="P444" s="1">
        <f>'[1]Electricity and CHPs_IN'!L$90</f>
        <v>2.5444886337239281E-3</v>
      </c>
      <c r="Q444" s="1">
        <f>'[1]Electricity and CHPs_IN'!M$90</f>
        <v>2.9694834710805766E-3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1.1839505819419647</v>
      </c>
      <c r="G445" s="1">
        <f t="shared" ref="G445:O445" si="472">G446</f>
        <v>2.0264401811416355</v>
      </c>
      <c r="H445" s="1">
        <f t="shared" si="472"/>
        <v>2.0264406252503151</v>
      </c>
      <c r="I445" s="1">
        <f t="shared" si="472"/>
        <v>2.0264415193204162</v>
      </c>
      <c r="J445" s="1">
        <f t="shared" si="472"/>
        <v>2.0264440830126929</v>
      </c>
      <c r="K445" s="1">
        <f t="shared" si="472"/>
        <v>2.0264473786216479</v>
      </c>
      <c r="L445" s="1">
        <f t="shared" si="472"/>
        <v>2.0264536030538558</v>
      </c>
      <c r="M445" s="1">
        <f t="shared" si="472"/>
        <v>2.0264578304184941</v>
      </c>
      <c r="N445" s="1">
        <f t="shared" si="472"/>
        <v>2.0264608367325736</v>
      </c>
      <c r="O445" s="1">
        <f t="shared" si="472"/>
        <v>2.0264686678180035</v>
      </c>
      <c r="P445" s="1">
        <f>P446</f>
        <v>2.0264791272065965</v>
      </c>
      <c r="Q445" s="1">
        <f>Q446</f>
        <v>2.0265137753125528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1.1839505819419647</v>
      </c>
      <c r="G446" s="1">
        <f>'[1]Electricity and CHPs_IN'!C$91</f>
        <v>2.0264401811416355</v>
      </c>
      <c r="H446" s="1">
        <f>'[1]Electricity and CHPs_IN'!D$91</f>
        <v>2.0264406252503151</v>
      </c>
      <c r="I446" s="1">
        <f>'[1]Electricity and CHPs_IN'!E$91</f>
        <v>2.0264415193204162</v>
      </c>
      <c r="J446" s="1">
        <f>'[1]Electricity and CHPs_IN'!F$91</f>
        <v>2.0264440830126929</v>
      </c>
      <c r="K446" s="1">
        <f>'[1]Electricity and CHPs_IN'!G$91</f>
        <v>2.0264473786216479</v>
      </c>
      <c r="L446" s="1">
        <f>'[1]Electricity and CHPs_IN'!H$91</f>
        <v>2.0264536030538558</v>
      </c>
      <c r="M446" s="1">
        <f>'[1]Electricity and CHPs_IN'!I$91</f>
        <v>2.0264578304184941</v>
      </c>
      <c r="N446" s="1">
        <f>'[1]Electricity and CHPs_IN'!J$91</f>
        <v>2.0264608367325736</v>
      </c>
      <c r="O446" s="1">
        <f>'[1]Electricity and CHPs_IN'!K$91</f>
        <v>2.0264686678180035</v>
      </c>
      <c r="P446" s="1">
        <f>'[1]Electricity and CHPs_IN'!L$91</f>
        <v>2.0264791272065965</v>
      </c>
      <c r="Q446" s="1">
        <f>'[1]Electricity and CHPs_IN'!M$91</f>
        <v>2.0265137753125528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1.4500009096762376</v>
      </c>
      <c r="G447" s="1">
        <f t="shared" ref="G447:O447" si="473">G448</f>
        <v>3.8018956365010204</v>
      </c>
      <c r="H447" s="1">
        <f t="shared" si="473"/>
        <v>3.80048071020772</v>
      </c>
      <c r="I447" s="1">
        <f t="shared" si="473"/>
        <v>1.1500906481761304</v>
      </c>
      <c r="J447" s="1">
        <f t="shared" si="473"/>
        <v>0.69557557811941473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1.4500009096762376</v>
      </c>
      <c r="G448" s="1">
        <f>'[1]Electricity and CHPs_IN'!C$92</f>
        <v>3.8018956365010204</v>
      </c>
      <c r="H448" s="1">
        <f>'[1]Electricity and CHPs_IN'!D$92</f>
        <v>3.80048071020772</v>
      </c>
      <c r="I448" s="1">
        <f>'[1]Electricity and CHPs_IN'!E$92</f>
        <v>1.1500906481761304</v>
      </c>
      <c r="J448" s="1">
        <f>'[1]Electricity and CHPs_IN'!F$92</f>
        <v>0.69557557811941473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0.21541753027325539</v>
      </c>
      <c r="G449" s="1">
        <f t="shared" ref="G449:O449" si="474">G450</f>
        <v>0.21747718992872236</v>
      </c>
      <c r="H449" s="1">
        <f t="shared" si="474"/>
        <v>2.6794644245036938E-3</v>
      </c>
      <c r="I449" s="1">
        <f t="shared" si="474"/>
        <v>2.8343570807245282E-3</v>
      </c>
      <c r="J449" s="1">
        <f t="shared" si="474"/>
        <v>2.3384975028860311E-3</v>
      </c>
      <c r="K449" s="1">
        <f t="shared" si="474"/>
        <v>2.1378291712369694E-3</v>
      </c>
      <c r="L449" s="1">
        <f t="shared" si="474"/>
        <v>2.0371034025105953E-3</v>
      </c>
      <c r="M449" s="1">
        <f t="shared" si="474"/>
        <v>7.2637177771475085E-4</v>
      </c>
      <c r="N449" s="1">
        <f t="shared" si="474"/>
        <v>1.7850234290739098E-3</v>
      </c>
      <c r="O449" s="1">
        <f t="shared" si="474"/>
        <v>8.3869789676458046E-4</v>
      </c>
      <c r="P449" s="1">
        <f>P450</f>
        <v>1.4581816738277009E-3</v>
      </c>
      <c r="Q449" s="1">
        <f>Q450</f>
        <v>8.2063092806036221E-4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0.21541753027325539</v>
      </c>
      <c r="G450" s="1">
        <f>'[1]Electricity and CHPs_IN'!C$93</f>
        <v>0.21747718992872236</v>
      </c>
      <c r="H450" s="1">
        <f>'[1]Electricity and CHPs_IN'!D$93</f>
        <v>2.6794644245036938E-3</v>
      </c>
      <c r="I450" s="1">
        <f>'[1]Electricity and CHPs_IN'!E$93</f>
        <v>2.8343570807245282E-3</v>
      </c>
      <c r="J450" s="1">
        <f>'[1]Electricity and CHPs_IN'!F$93</f>
        <v>2.3384975028860311E-3</v>
      </c>
      <c r="K450" s="1">
        <f>'[1]Electricity and CHPs_IN'!G$93</f>
        <v>2.1378291712369694E-3</v>
      </c>
      <c r="L450" s="1">
        <f>'[1]Electricity and CHPs_IN'!H$93</f>
        <v>2.0371034025105953E-3</v>
      </c>
      <c r="M450" s="1">
        <f>'[1]Electricity and CHPs_IN'!I$93</f>
        <v>7.2637177771475085E-4</v>
      </c>
      <c r="N450" s="1">
        <f>'[1]Electricity and CHPs_IN'!J$93</f>
        <v>1.7850234290739098E-3</v>
      </c>
      <c r="O450" s="1">
        <f>'[1]Electricity and CHPs_IN'!K$93</f>
        <v>8.3869789676458046E-4</v>
      </c>
      <c r="P450" s="1">
        <f>'[1]Electricity and CHPs_IN'!L$93</f>
        <v>1.4581816738277009E-3</v>
      </c>
      <c r="Q450" s="1">
        <f>'[1]Electricity and CHPs_IN'!M$93</f>
        <v>8.2063092806036221E-4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0.21541753027325539</v>
      </c>
      <c r="G451" s="1">
        <f t="shared" ref="G451:O451" si="475">G452</f>
        <v>0.21747718992872236</v>
      </c>
      <c r="H451" s="1">
        <f t="shared" si="475"/>
        <v>2.6794644245036938E-3</v>
      </c>
      <c r="I451" s="1">
        <f t="shared" si="475"/>
        <v>2.8343570807245282E-3</v>
      </c>
      <c r="J451" s="1">
        <f t="shared" si="475"/>
        <v>2.3384975028860311E-3</v>
      </c>
      <c r="K451" s="1">
        <f t="shared" si="475"/>
        <v>2.1378291712369694E-3</v>
      </c>
      <c r="L451" s="1">
        <f t="shared" si="475"/>
        <v>2.0371034025105953E-3</v>
      </c>
      <c r="M451" s="1">
        <f t="shared" si="475"/>
        <v>7.2637177771475085E-4</v>
      </c>
      <c r="N451" s="1">
        <f t="shared" si="475"/>
        <v>1.7850234290739098E-3</v>
      </c>
      <c r="O451" s="1">
        <f t="shared" si="475"/>
        <v>8.3869789676458046E-4</v>
      </c>
      <c r="P451" s="1">
        <f>P452</f>
        <v>1.4581816738277009E-3</v>
      </c>
      <c r="Q451" s="1">
        <f>Q452</f>
        <v>8.2063092806036221E-4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0.21541753027325539</v>
      </c>
      <c r="G452" s="1">
        <f t="shared" ref="G452:K452" si="476">G450</f>
        <v>0.21747718992872236</v>
      </c>
      <c r="H452" s="1">
        <f t="shared" si="476"/>
        <v>2.6794644245036938E-3</v>
      </c>
      <c r="I452" s="1">
        <f t="shared" si="476"/>
        <v>2.8343570807245282E-3</v>
      </c>
      <c r="J452" s="1">
        <f t="shared" si="476"/>
        <v>2.3384975028860311E-3</v>
      </c>
      <c r="K452" s="1">
        <f t="shared" si="476"/>
        <v>2.1378291712369694E-3</v>
      </c>
      <c r="L452" s="1">
        <f t="shared" ref="L452:O452" si="477">L450</f>
        <v>2.0371034025105953E-3</v>
      </c>
      <c r="M452" s="1">
        <f t="shared" si="477"/>
        <v>7.2637177771475085E-4</v>
      </c>
      <c r="N452" s="1">
        <f t="shared" si="477"/>
        <v>1.7850234290739098E-3</v>
      </c>
      <c r="O452" s="1">
        <f t="shared" si="477"/>
        <v>8.3869789676458046E-4</v>
      </c>
      <c r="P452" s="1">
        <f>P450</f>
        <v>1.4581816738277009E-3</v>
      </c>
      <c r="Q452" s="1">
        <f>Q450</f>
        <v>8.2063092806036221E-4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1.8303648651315438</v>
      </c>
      <c r="G455" s="1">
        <f t="shared" ref="G455:O455" si="479">G456</f>
        <v>1.6519060985372389</v>
      </c>
      <c r="H455" s="1">
        <f t="shared" si="479"/>
        <v>1.4163109961423583</v>
      </c>
      <c r="I455" s="1">
        <f t="shared" si="479"/>
        <v>1.0959358627212921</v>
      </c>
      <c r="J455" s="1">
        <f t="shared" si="479"/>
        <v>0.84808950377785208</v>
      </c>
      <c r="K455" s="1">
        <f t="shared" si="479"/>
        <v>0.65628369064282266</v>
      </c>
      <c r="L455" s="1">
        <f t="shared" si="479"/>
        <v>0.50783507132849237</v>
      </c>
      <c r="M455" s="1">
        <f t="shared" si="479"/>
        <v>0.39296897988347684</v>
      </c>
      <c r="N455" s="1">
        <f t="shared" si="479"/>
        <v>0.3040793480805104</v>
      </c>
      <c r="O455" s="1">
        <f t="shared" si="479"/>
        <v>0.23532207390376095</v>
      </c>
      <c r="P455" s="1">
        <f>P456</f>
        <v>0.18212125602002738</v>
      </c>
      <c r="Q455" s="1">
        <f>Q456</f>
        <v>0.14101892422361176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1.8303648651315438</v>
      </c>
      <c r="G456" s="1">
        <f>'[1]Electricity and CHPs_IN'!C$94</f>
        <v>1.6519060985372389</v>
      </c>
      <c r="H456" s="1">
        <f>'[1]Electricity and CHPs_IN'!D$94</f>
        <v>1.4163109961423583</v>
      </c>
      <c r="I456" s="1">
        <f>'[1]Electricity and CHPs_IN'!E$94</f>
        <v>1.0959358627212921</v>
      </c>
      <c r="J456" s="1">
        <f>'[1]Electricity and CHPs_IN'!F$94</f>
        <v>0.84808950377785208</v>
      </c>
      <c r="K456" s="1">
        <f>'[1]Electricity and CHPs_IN'!G$94</f>
        <v>0.65628369064282266</v>
      </c>
      <c r="L456" s="1">
        <f>'[1]Electricity and CHPs_IN'!H$94</f>
        <v>0.50783507132849237</v>
      </c>
      <c r="M456" s="1">
        <f>'[1]Electricity and CHPs_IN'!I$94</f>
        <v>0.39296897988347684</v>
      </c>
      <c r="N456" s="1">
        <f>'[1]Electricity and CHPs_IN'!J$94</f>
        <v>0.3040793480805104</v>
      </c>
      <c r="O456" s="1">
        <f>'[1]Electricity and CHPs_IN'!K$94</f>
        <v>0.23532207390376095</v>
      </c>
      <c r="P456" s="1">
        <f>'[1]Electricity and CHPs_IN'!L$94</f>
        <v>0.18212125602002738</v>
      </c>
      <c r="Q456" s="1">
        <f>'[1]Electricity and CHPs_IN'!M$94</f>
        <v>0.14101892422361176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1.0830125970248083E-4</v>
      </c>
      <c r="J457" s="1">
        <f t="shared" si="480"/>
        <v>1.684440897666996E-4</v>
      </c>
      <c r="K457" s="1">
        <f t="shared" si="480"/>
        <v>1.771456512100188E-4</v>
      </c>
      <c r="L457" s="1">
        <f t="shared" si="480"/>
        <v>1.8081431655535656E-4</v>
      </c>
      <c r="M457" s="1">
        <f t="shared" si="480"/>
        <v>1.8841031105420425E-4</v>
      </c>
      <c r="N457" s="1">
        <f t="shared" si="480"/>
        <v>1.9196674939676265E-4</v>
      </c>
      <c r="O457" s="1">
        <f t="shared" si="480"/>
        <v>2.1958460409362586E-4</v>
      </c>
      <c r="P457" s="1">
        <f>P458</f>
        <v>2.3094865972014421E-4</v>
      </c>
      <c r="Q457" s="1">
        <f>Q458</f>
        <v>4.0822330541241247E-4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1.0830125970248083E-4</v>
      </c>
      <c r="J458" s="1">
        <f>'[1]Electricity and CHPs_IN'!F$95</f>
        <v>1.684440897666996E-4</v>
      </c>
      <c r="K458" s="1">
        <f>'[1]Electricity and CHPs_IN'!G$95</f>
        <v>1.771456512100188E-4</v>
      </c>
      <c r="L458" s="1">
        <f>'[1]Electricity and CHPs_IN'!H$95</f>
        <v>1.8081431655535656E-4</v>
      </c>
      <c r="M458" s="1">
        <f>'[1]Electricity and CHPs_IN'!I$95</f>
        <v>1.8841031105420425E-4</v>
      </c>
      <c r="N458" s="1">
        <f>'[1]Electricity and CHPs_IN'!J$95</f>
        <v>1.9196674939676265E-4</v>
      </c>
      <c r="O458" s="1">
        <f>'[1]Electricity and CHPs_IN'!K$95</f>
        <v>2.1958460409362586E-4</v>
      </c>
      <c r="P458" s="1">
        <f>'[1]Electricity and CHPs_IN'!L$95</f>
        <v>2.3094865972014421E-4</v>
      </c>
      <c r="Q458" s="1">
        <f>'[1]Electricity and CHPs_IN'!M$95</f>
        <v>4.0822330541241247E-4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5.1409484293805029E-4</v>
      </c>
      <c r="L459" s="1">
        <f t="shared" si="481"/>
        <v>5.0944528466501267E-4</v>
      </c>
      <c r="M459" s="1">
        <f t="shared" si="481"/>
        <v>5.0870072422758475E-4</v>
      </c>
      <c r="N459" s="1">
        <f t="shared" si="481"/>
        <v>5.1015450925369788E-4</v>
      </c>
      <c r="O459" s="1">
        <f t="shared" si="481"/>
        <v>5.1421587667277891E-4</v>
      </c>
      <c r="P459" s="1">
        <f>P460</f>
        <v>5.1923856943038771E-4</v>
      </c>
      <c r="Q459" s="1">
        <f>Q460</f>
        <v>6.6769316317817607E-4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5.1409484293805029E-4</v>
      </c>
      <c r="L460" s="1">
        <f>'[1]Electricity and CHPs_IN'!H$96</f>
        <v>5.0944528466501267E-4</v>
      </c>
      <c r="M460" s="1">
        <f>'[1]Electricity and CHPs_IN'!I$96</f>
        <v>5.0870072422758475E-4</v>
      </c>
      <c r="N460" s="1">
        <f>'[1]Electricity and CHPs_IN'!J$96</f>
        <v>5.1015450925369788E-4</v>
      </c>
      <c r="O460" s="1">
        <f>'[1]Electricity and CHPs_IN'!K$96</f>
        <v>5.1421587667277891E-4</v>
      </c>
      <c r="P460" s="1">
        <f>'[1]Electricity and CHPs_IN'!L$96</f>
        <v>5.1923856943038771E-4</v>
      </c>
      <c r="Q460" s="1">
        <f>'[1]Electricity and CHPs_IN'!M$96</f>
        <v>6.6769316317817607E-4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1.1217548305918665</v>
      </c>
      <c r="H461" s="1">
        <f>H462</f>
        <v>1.155746347352707</v>
      </c>
      <c r="I461" s="1">
        <f t="shared" ref="I461" si="483">I462</f>
        <v>1.2147009529381452</v>
      </c>
      <c r="J461" s="1">
        <f t="shared" ref="J461" si="484">J462</f>
        <v>1.2766627339172274</v>
      </c>
      <c r="K461" s="1">
        <f t="shared" ref="K461:O461" si="485">K462</f>
        <v>1.3417853637683019</v>
      </c>
      <c r="L461" s="1">
        <f t="shared" si="485"/>
        <v>1.4102300385495561</v>
      </c>
      <c r="M461" s="1">
        <f t="shared" si="485"/>
        <v>1.4821661200243978</v>
      </c>
      <c r="N461" s="1">
        <f t="shared" si="485"/>
        <v>1.5577716332433849</v>
      </c>
      <c r="O461" s="1">
        <f t="shared" si="485"/>
        <v>1.6372343502371653</v>
      </c>
      <c r="P461" s="1">
        <f>P462</f>
        <v>1.7207509822360638</v>
      </c>
      <c r="Q461" s="1">
        <f>Q462</f>
        <v>1.808530773383753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1.1217548305918665</v>
      </c>
      <c r="H462" s="1">
        <f>'[1]Electricity and CHPs_IN'!D$97</f>
        <v>1.155746347352707</v>
      </c>
      <c r="I462" s="1">
        <f>'[1]Electricity and CHPs_IN'!E$97</f>
        <v>1.2147009529381452</v>
      </c>
      <c r="J462" s="1">
        <f>'[1]Electricity and CHPs_IN'!F$97</f>
        <v>1.2766627339172274</v>
      </c>
      <c r="K462" s="1">
        <f>'[1]Electricity and CHPs_IN'!G$97</f>
        <v>1.3417853637683019</v>
      </c>
      <c r="L462" s="1">
        <f>'[1]Electricity and CHPs_IN'!H$97</f>
        <v>1.4102300385495561</v>
      </c>
      <c r="M462" s="1">
        <f>'[1]Electricity and CHPs_IN'!I$97</f>
        <v>1.4821661200243978</v>
      </c>
      <c r="N462" s="1">
        <f>'[1]Electricity and CHPs_IN'!J$97</f>
        <v>1.5577716332433849</v>
      </c>
      <c r="O462" s="1">
        <f>'[1]Electricity and CHPs_IN'!K$97</f>
        <v>1.6372343502371653</v>
      </c>
      <c r="P462" s="1">
        <f>'[1]Electricity and CHPs_IN'!L$97</f>
        <v>1.7207509822360638</v>
      </c>
      <c r="Q462" s="1">
        <f>'[1]Electricity and CHPs_IN'!M$97</f>
        <v>1.808530773383753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7.9342075468556486</v>
      </c>
      <c r="G463" s="1">
        <f t="shared" ref="G463:K463" si="486">SUM(G464,G470,G503,G512,G518)</f>
        <v>8.6646421737854276</v>
      </c>
      <c r="H463" s="1">
        <f t="shared" si="486"/>
        <v>11.079246469240871</v>
      </c>
      <c r="I463" s="1">
        <f t="shared" si="486"/>
        <v>16.967987997090592</v>
      </c>
      <c r="J463" s="1">
        <f t="shared" si="486"/>
        <v>20.713057593645726</v>
      </c>
      <c r="K463" s="1">
        <f t="shared" si="486"/>
        <v>20.428049082902479</v>
      </c>
      <c r="L463" s="1">
        <f t="shared" ref="L463:O463" si="487">SUM(L464,L470,L503,L512,L518)</f>
        <v>21.037644009075791</v>
      </c>
      <c r="M463" s="1">
        <f t="shared" si="487"/>
        <v>20.679822730639614</v>
      </c>
      <c r="N463" s="1">
        <f t="shared" si="487"/>
        <v>21.57721543643094</v>
      </c>
      <c r="O463" s="1">
        <f t="shared" si="487"/>
        <v>21.669844359389369</v>
      </c>
      <c r="P463" s="1">
        <f>SUM(P464,P470,P503,P512,P518)</f>
        <v>21.967495924067087</v>
      </c>
      <c r="Q463" s="1">
        <f>SUM(Q464,Q470,Q503,Q512,Q518)</f>
        <v>22.290204787025814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0.27680323425899778</v>
      </c>
      <c r="G464" s="1">
        <f t="shared" ref="G464:O464" si="488">+G465</f>
        <v>0.64193428868986702</v>
      </c>
      <c r="H464" s="1">
        <f t="shared" si="488"/>
        <v>1.1894494650102141E-2</v>
      </c>
      <c r="I464" s="1">
        <f t="shared" si="488"/>
        <v>0.56539341119396047</v>
      </c>
      <c r="J464" s="1">
        <f t="shared" si="488"/>
        <v>0.52802034001079878</v>
      </c>
      <c r="K464" s="1">
        <f t="shared" si="488"/>
        <v>4.9211253728696183E-2</v>
      </c>
      <c r="L464" s="1">
        <f t="shared" si="488"/>
        <v>5.3813171850402047E-2</v>
      </c>
      <c r="M464" s="1">
        <f t="shared" si="488"/>
        <v>6.4330274466023726E-2</v>
      </c>
      <c r="N464" s="1">
        <f t="shared" si="488"/>
        <v>8.0407538113946048E-2</v>
      </c>
      <c r="O464" s="1">
        <f t="shared" si="488"/>
        <v>7.539041059228993E-2</v>
      </c>
      <c r="P464" s="1">
        <f>+P465</f>
        <v>7.4922300933716088E-2</v>
      </c>
      <c r="Q464" s="1">
        <f>+Q465</f>
        <v>7.4582595646898411E-2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0.27680323425899778</v>
      </c>
      <c r="G465" s="1">
        <f>'[1]Electricity and CHPs_IN'!C$41-G301</f>
        <v>0.64193428868986702</v>
      </c>
      <c r="H465" s="1">
        <f>'[1]Electricity and CHPs_IN'!D$41-H301</f>
        <v>1.1894494650102141E-2</v>
      </c>
      <c r="I465" s="1">
        <f>'[1]Electricity and CHPs_IN'!E$41-I301</f>
        <v>0.56539341119396047</v>
      </c>
      <c r="J465" s="1">
        <f>'[1]Electricity and CHPs_IN'!F$41-J301</f>
        <v>0.52802034001079878</v>
      </c>
      <c r="K465" s="1">
        <f>'[1]Electricity and CHPs_IN'!G$41-K301</f>
        <v>4.9211253728696183E-2</v>
      </c>
      <c r="L465" s="1">
        <f>'[1]Electricity and CHPs_IN'!H$41-L301</f>
        <v>5.3813171850402047E-2</v>
      </c>
      <c r="M465" s="1">
        <f>'[1]Electricity and CHPs_IN'!I$41-M301</f>
        <v>6.4330274466023726E-2</v>
      </c>
      <c r="N465" s="1">
        <f>'[1]Electricity and CHPs_IN'!J$41-N301</f>
        <v>8.0407538113946048E-2</v>
      </c>
      <c r="O465" s="1">
        <f>'[1]Electricity and CHPs_IN'!K$41-O301</f>
        <v>7.539041059228993E-2</v>
      </c>
      <c r="P465" s="1">
        <f>'[1]Electricity and CHPs_IN'!L$41-P301</f>
        <v>7.4922300933716088E-2</v>
      </c>
      <c r="Q465" s="1">
        <f>'[1]Electricity and CHPs_IN'!M$41-Q301</f>
        <v>7.4582595646898411E-2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0.27680323425899778</v>
      </c>
      <c r="G466" s="1">
        <f t="shared" ref="G466:O466" si="489">G467</f>
        <v>0.64193428868986702</v>
      </c>
      <c r="H466" s="1">
        <f t="shared" si="489"/>
        <v>1.1894494650102141E-2</v>
      </c>
      <c r="I466" s="1">
        <f t="shared" si="489"/>
        <v>0.56539341119396047</v>
      </c>
      <c r="J466" s="1">
        <f t="shared" si="489"/>
        <v>0.52802034001079878</v>
      </c>
      <c r="K466" s="1">
        <f t="shared" si="489"/>
        <v>4.9211253728696183E-2</v>
      </c>
      <c r="L466" s="1">
        <f t="shared" si="489"/>
        <v>5.3813171850402047E-2</v>
      </c>
      <c r="M466" s="1">
        <f t="shared" si="489"/>
        <v>6.4330274466023726E-2</v>
      </c>
      <c r="N466" s="1">
        <f t="shared" si="489"/>
        <v>8.0407538113946048E-2</v>
      </c>
      <c r="O466" s="1">
        <f t="shared" si="489"/>
        <v>7.539041059228993E-2</v>
      </c>
      <c r="P466" s="1">
        <f>P467</f>
        <v>7.4922300933716088E-2</v>
      </c>
      <c r="Q466" s="1">
        <f>Q467</f>
        <v>7.4582595646898411E-2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0.27680323425899778</v>
      </c>
      <c r="G467" s="1">
        <f t="shared" ref="G467:K467" si="490">G465-G469</f>
        <v>0.64193428868986702</v>
      </c>
      <c r="H467" s="1">
        <f t="shared" si="490"/>
        <v>1.1894494650102141E-2</v>
      </c>
      <c r="I467" s="1">
        <f t="shared" si="490"/>
        <v>0.56539341119396047</v>
      </c>
      <c r="J467" s="1">
        <f t="shared" si="490"/>
        <v>0.52802034001079878</v>
      </c>
      <c r="K467" s="1">
        <f t="shared" si="490"/>
        <v>4.9211253728696183E-2</v>
      </c>
      <c r="L467" s="1">
        <f t="shared" ref="L467:O467" si="491">L465-L469</f>
        <v>5.3813171850402047E-2</v>
      </c>
      <c r="M467" s="1">
        <f t="shared" si="491"/>
        <v>6.4330274466023726E-2</v>
      </c>
      <c r="N467" s="1">
        <f t="shared" si="491"/>
        <v>8.0407538113946048E-2</v>
      </c>
      <c r="O467" s="1">
        <f t="shared" si="491"/>
        <v>7.539041059228993E-2</v>
      </c>
      <c r="P467" s="1">
        <f>P465-P469</f>
        <v>7.4922300933716088E-2</v>
      </c>
      <c r="Q467" s="1">
        <f>Q465-Q469</f>
        <v>7.4582595646898411E-2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3.6465473228231744</v>
      </c>
      <c r="G470" s="1">
        <f t="shared" ref="G470:K470" si="495">SUM(G471:G480)</f>
        <v>2.9234553539870389</v>
      </c>
      <c r="H470" s="1">
        <f t="shared" si="495"/>
        <v>2.8724120954923844</v>
      </c>
      <c r="I470" s="1">
        <f t="shared" si="495"/>
        <v>7.8565820383195204</v>
      </c>
      <c r="J470" s="1">
        <f t="shared" si="495"/>
        <v>10.621050823033158</v>
      </c>
      <c r="K470" s="1">
        <f t="shared" si="495"/>
        <v>10.18155718864789</v>
      </c>
      <c r="L470" s="1">
        <f t="shared" ref="L470:O470" si="496">SUM(L471:L480)</f>
        <v>9.8801988801671499</v>
      </c>
      <c r="M470" s="1">
        <f t="shared" si="496"/>
        <v>7.9471564879873764</v>
      </c>
      <c r="N470" s="1">
        <f t="shared" si="496"/>
        <v>7.2909887165829552</v>
      </c>
      <c r="O470" s="1">
        <f t="shared" si="496"/>
        <v>7.3026204645376378</v>
      </c>
      <c r="P470" s="1">
        <f>SUM(P471:P480)</f>
        <v>7.5468586037160517</v>
      </c>
      <c r="Q470" s="1">
        <f>SUM(Q471:Q480)</f>
        <v>7.6033179702514246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1.0315818723480428</v>
      </c>
      <c r="G471" s="1">
        <f>'[1]Electricity and CHPs_IN'!C$39-G316</f>
        <v>0.13650574451254333</v>
      </c>
      <c r="H471" s="1">
        <f>'[1]Electricity and CHPs_IN'!D$39-H316</f>
        <v>8.8692412015962799E-2</v>
      </c>
      <c r="I471" s="1">
        <f>'[1]Electricity and CHPs_IN'!E$39-I316</f>
        <v>1.1546584783356229</v>
      </c>
      <c r="J471" s="1">
        <f>'[1]Electricity and CHPs_IN'!F$39-J316</f>
        <v>1.1200326404366825</v>
      </c>
      <c r="K471" s="1">
        <f>'[1]Electricity and CHPs_IN'!G$39-K316</f>
        <v>0.24484861776446235</v>
      </c>
      <c r="L471" s="1">
        <f>'[1]Electricity and CHPs_IN'!H$39-L316</f>
        <v>0.18408630151899205</v>
      </c>
      <c r="M471" s="1">
        <f>'[1]Electricity and CHPs_IN'!I$39-M316</f>
        <v>9.7381021570128207E-2</v>
      </c>
      <c r="N471" s="1">
        <f>'[1]Electricity and CHPs_IN'!J$39-N316</f>
        <v>6.4294799517555387E-2</v>
      </c>
      <c r="O471" s="1">
        <f>'[1]Electricity and CHPs_IN'!K$39-O316</f>
        <v>7.7590420687188036E-2</v>
      </c>
      <c r="P471" s="1">
        <f>'[1]Electricity and CHPs_IN'!L$39-P316</f>
        <v>0.10105523851185477</v>
      </c>
      <c r="Q471" s="1">
        <f>'[1]Electricity and CHPs_IN'!M$39-Q316</f>
        <v>0.25584606970260559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4.4018116614636998E-4</v>
      </c>
      <c r="L472" s="6">
        <f>'[1]Electricity and CHPs_IN'!H$40-L317</f>
        <v>5.3231167114991998E-4</v>
      </c>
      <c r="M472" s="6">
        <f>'[1]Electricity and CHPs_IN'!I$40-M317</f>
        <v>1.1680982040555056E-3</v>
      </c>
      <c r="N472" s="6">
        <f>'[1]Electricity and CHPs_IN'!J$40-N317</f>
        <v>7.0466216406235972E-4</v>
      </c>
      <c r="O472" s="6">
        <f>'[1]Electricity and CHPs_IN'!K$40-O317</f>
        <v>1.2518136384597886E-3</v>
      </c>
      <c r="P472" s="6">
        <f>'[1]Electricity and CHPs_IN'!L$40-P317</f>
        <v>1.1943103974584354E-3</v>
      </c>
      <c r="Q472" s="6">
        <f>'[1]Electricity and CHPs_IN'!M$40-Q317</f>
        <v>2.4660070765553416E-3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5.4240629584920486E-2</v>
      </c>
      <c r="G474" s="1">
        <f>'[1]Electricity and CHPs_IN'!C$48-G319</f>
        <v>7.6579022715814703E-3</v>
      </c>
      <c r="H474" s="1">
        <f>'[1]Electricity and CHPs_IN'!D$48-H319</f>
        <v>3.2304063822677524E-2</v>
      </c>
      <c r="I474" s="1">
        <f>'[1]Electricity and CHPs_IN'!E$48-I319</f>
        <v>2.9239113958115813E-2</v>
      </c>
      <c r="J474" s="1">
        <f>'[1]Electricity and CHPs_IN'!F$48-J319</f>
        <v>5.8709917324573702E-2</v>
      </c>
      <c r="K474" s="1">
        <f>'[1]Electricity and CHPs_IN'!G$48-K319</f>
        <v>6.2748238204533319E-2</v>
      </c>
      <c r="L474" s="1">
        <f>'[1]Electricity and CHPs_IN'!H$48-L319</f>
        <v>7.1748388991094508E-2</v>
      </c>
      <c r="M474" s="1">
        <f>'[1]Electricity and CHPs_IN'!I$48-M319</f>
        <v>9.5689030316936693E-2</v>
      </c>
      <c r="N474" s="1">
        <f>'[1]Electricity and CHPs_IN'!J$48-N319</f>
        <v>7.7549994355039759E-2</v>
      </c>
      <c r="O474" s="1">
        <f>'[1]Electricity and CHPs_IN'!K$48-O319</f>
        <v>8.2068568250820984E-2</v>
      </c>
      <c r="P474" s="1">
        <f>'[1]Electricity and CHPs_IN'!L$48-P319</f>
        <v>0.29010698327921502</v>
      </c>
      <c r="Q474" s="1">
        <f>'[1]Electricity and CHPs_IN'!M$48-Q319</f>
        <v>0.33572721609681216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8.0773004387751826E-2</v>
      </c>
      <c r="G476" s="1">
        <f>'[1]Electricity and CHPs_IN'!C$51-G321</f>
        <v>4.0178111332804203E-2</v>
      </c>
      <c r="H476" s="1">
        <f>'[1]Electricity and CHPs_IN'!D$51-H321</f>
        <v>0.19357633638530913</v>
      </c>
      <c r="I476" s="1">
        <f>'[1]Electricity and CHPs_IN'!E$51-I321</f>
        <v>1.4173305274029462</v>
      </c>
      <c r="J476" s="1">
        <f>'[1]Electricity and CHPs_IN'!F$51-J321</f>
        <v>1.4489455778325908</v>
      </c>
      <c r="K476" s="1">
        <f>'[1]Electricity and CHPs_IN'!G$51-K321</f>
        <v>1.6393961639324663</v>
      </c>
      <c r="L476" s="1">
        <f>'[1]Electricity and CHPs_IN'!H$51-L321</f>
        <v>1.4904001113435417</v>
      </c>
      <c r="M476" s="1">
        <f>'[1]Electricity and CHPs_IN'!I$51-M321</f>
        <v>1.5754082855123441</v>
      </c>
      <c r="N476" s="1">
        <f>'[1]Electricity and CHPs_IN'!J$51-N321</f>
        <v>1.5606198301653904</v>
      </c>
      <c r="O476" s="1">
        <f>'[1]Electricity and CHPs_IN'!K$51-O321</f>
        <v>1.5271460313336003</v>
      </c>
      <c r="P476" s="1">
        <f>'[1]Electricity and CHPs_IN'!L$51-P321</f>
        <v>1.3333954611277909</v>
      </c>
      <c r="Q476" s="1">
        <f>'[1]Electricity and CHPs_IN'!M$51-Q321</f>
        <v>1.1708421837590413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1.5806950546837353</v>
      </c>
      <c r="G478" s="1">
        <f>'[1]Electricity and CHPs_IN'!C$54-G323</f>
        <v>1.7912517153063499</v>
      </c>
      <c r="H478" s="1">
        <f>'[1]Electricity and CHPs_IN'!D$54-H323</f>
        <v>1.7434123163293671</v>
      </c>
      <c r="I478" s="1">
        <f>'[1]Electricity and CHPs_IN'!E$54-I323</f>
        <v>1.6538061692050066</v>
      </c>
      <c r="J478" s="1">
        <f>'[1]Electricity and CHPs_IN'!F$54-J323</f>
        <v>1.5352107757724882</v>
      </c>
      <c r="K478" s="1">
        <f>'[1]Electricity and CHPs_IN'!G$54-K323</f>
        <v>1.407049135687386</v>
      </c>
      <c r="L478" s="1">
        <f>'[1]Electricity and CHPs_IN'!H$54-L323</f>
        <v>1.3920710329828667</v>
      </c>
      <c r="M478" s="1">
        <f>'[1]Electricity and CHPs_IN'!I$54-M323</f>
        <v>1.3719388640226073</v>
      </c>
      <c r="N478" s="1">
        <f>'[1]Electricity and CHPs_IN'!J$54-N323</f>
        <v>1.3701558506271028</v>
      </c>
      <c r="O478" s="1">
        <f>'[1]Electricity and CHPs_IN'!K$54-O323</f>
        <v>1.3732249027786638</v>
      </c>
      <c r="P478" s="1">
        <f>'[1]Electricity and CHPs_IN'!L$54-P323</f>
        <v>1.3758264391587418</v>
      </c>
      <c r="Q478" s="1">
        <f>'[1]Electricity and CHPs_IN'!M$54-Q323</f>
        <v>1.3826322797659099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0.89925676181872372</v>
      </c>
      <c r="G479" s="1">
        <f>'[1]Electricity and CHPs_IN'!C$55-G324</f>
        <v>0.94786188056376031</v>
      </c>
      <c r="H479" s="1">
        <f>'[1]Electricity and CHPs_IN'!D$55-H324</f>
        <v>0.81442696693906791</v>
      </c>
      <c r="I479" s="1">
        <f>'[1]Electricity and CHPs_IN'!E$55-I324</f>
        <v>3.6006385810990396</v>
      </c>
      <c r="J479" s="1">
        <f>'[1]Electricity and CHPs_IN'!F$55-J324</f>
        <v>6.4554241453560861</v>
      </c>
      <c r="K479" s="1">
        <f>'[1]Electricity and CHPs_IN'!G$55-K324</f>
        <v>6.824476151504471</v>
      </c>
      <c r="L479" s="1">
        <f>'[1]Electricity and CHPs_IN'!H$55-L324</f>
        <v>6.7393958243096952</v>
      </c>
      <c r="M479" s="1">
        <f>'[1]Electricity and CHPs_IN'!I$55-M324</f>
        <v>4.8010610818127706</v>
      </c>
      <c r="N479" s="1">
        <f>'[1]Electricity and CHPs_IN'!J$55-N324</f>
        <v>4.2131788465423945</v>
      </c>
      <c r="O479" s="1">
        <f>'[1]Electricity and CHPs_IN'!K$55-O324</f>
        <v>4.2332041142307091</v>
      </c>
      <c r="P479" s="1">
        <f>'[1]Electricity and CHPs_IN'!L$55-P324</f>
        <v>4.4391323720155045</v>
      </c>
      <c r="Q479" s="1">
        <f>'[1]Electricity and CHPs_IN'!M$55-Q324</f>
        <v>4.4420496453901599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9.0916831878904997E-4</v>
      </c>
      <c r="J480" s="1">
        <f>'[1]Electricity and CHPs_IN'!F$58-J325</f>
        <v>2.727766310736993E-3</v>
      </c>
      <c r="K480" s="1">
        <f>'[1]Electricity and CHPs_IN'!G$58-K325</f>
        <v>2.5987003884259223E-3</v>
      </c>
      <c r="L480" s="1">
        <f>'[1]Electricity and CHPs_IN'!H$58-L325</f>
        <v>1.9649093498089456E-3</v>
      </c>
      <c r="M480" s="1">
        <f>'[1]Electricity and CHPs_IN'!I$58-M325</f>
        <v>4.5101065485341069E-3</v>
      </c>
      <c r="N480" s="1">
        <f>'[1]Electricity and CHPs_IN'!J$58-N325</f>
        <v>4.4847332114095941E-3</v>
      </c>
      <c r="O480" s="1">
        <f>'[1]Electricity and CHPs_IN'!K$58-O325</f>
        <v>8.1346136181963645E-3</v>
      </c>
      <c r="P480" s="1">
        <f>'[1]Electricity and CHPs_IN'!L$58-P325</f>
        <v>6.1477992254861565E-3</v>
      </c>
      <c r="Q480" s="1">
        <f>'[1]Electricity and CHPs_IN'!M$58-Q325</f>
        <v>1.3754568460340413E-2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2.011518965750704</v>
      </c>
      <c r="G481" s="1">
        <f t="shared" ref="G481:K481" si="497">SUM(G482:G491)</f>
        <v>1.082248844281787</v>
      </c>
      <c r="H481" s="1">
        <f t="shared" si="497"/>
        <v>1.0221828496195018</v>
      </c>
      <c r="I481" s="1">
        <f t="shared" si="497"/>
        <v>5.9258739144200563</v>
      </c>
      <c r="J481" s="1">
        <f t="shared" si="497"/>
        <v>8.7804117660042174</v>
      </c>
      <c r="K481" s="1">
        <f t="shared" si="497"/>
        <v>8.5720200218146037</v>
      </c>
      <c r="L481" s="1">
        <f t="shared" ref="L481:O481" si="498">SUM(L482:L491)</f>
        <v>8.3317838392102139</v>
      </c>
      <c r="M481" s="1">
        <f t="shared" si="498"/>
        <v>6.4635199614156917</v>
      </c>
      <c r="N481" s="1">
        <f t="shared" si="498"/>
        <v>5.829973862926713</v>
      </c>
      <c r="O481" s="1">
        <f t="shared" si="498"/>
        <v>5.8417160036241231</v>
      </c>
      <c r="P481" s="1">
        <f>SUM(P482:P491)</f>
        <v>6.0754914895321761</v>
      </c>
      <c r="Q481" s="1">
        <f>SUM(Q482:Q491)</f>
        <v>6.1043555233567481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1.0044505761399636</v>
      </c>
      <c r="G482" s="1">
        <f t="shared" ref="G482:K482" si="500">G471-G493</f>
        <v>0.13048287356563557</v>
      </c>
      <c r="H482" s="1">
        <f t="shared" si="500"/>
        <v>8.0301045338834684E-2</v>
      </c>
      <c r="I482" s="1">
        <f t="shared" si="500"/>
        <v>1.1031126549168406</v>
      </c>
      <c r="J482" s="1">
        <f t="shared" si="500"/>
        <v>1.0823817856406155</v>
      </c>
      <c r="K482" s="1">
        <f t="shared" si="500"/>
        <v>0.23919799877400516</v>
      </c>
      <c r="L482" s="1">
        <f t="shared" ref="L482:O482" si="501">L471-L493</f>
        <v>0.1806953776616782</v>
      </c>
      <c r="M482" s="1">
        <f t="shared" si="501"/>
        <v>9.5726450450242098E-2</v>
      </c>
      <c r="N482" s="1">
        <f t="shared" si="501"/>
        <v>6.3308036869344192E-2</v>
      </c>
      <c r="O482" s="1">
        <f t="shared" si="501"/>
        <v>7.6442828103336358E-2</v>
      </c>
      <c r="P482" s="1">
        <f t="shared" ref="P482:Q488" si="502">P471-P493</f>
        <v>9.9490386091018637E-2</v>
      </c>
      <c r="Q482" s="1">
        <f t="shared" si="502"/>
        <v>0.25105971322710946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4.4018116614636998E-4</v>
      </c>
      <c r="L483" s="1">
        <f t="shared" ref="L483:O483" si="504">L472-L494</f>
        <v>5.3231167114991998E-4</v>
      </c>
      <c r="M483" s="1">
        <f t="shared" si="504"/>
        <v>1.1680982040555056E-3</v>
      </c>
      <c r="N483" s="1">
        <f t="shared" si="504"/>
        <v>7.0466216406235972E-4</v>
      </c>
      <c r="O483" s="1">
        <f t="shared" si="504"/>
        <v>1.2518136384597886E-3</v>
      </c>
      <c r="P483" s="1">
        <f t="shared" si="502"/>
        <v>1.1943103974584354E-3</v>
      </c>
      <c r="Q483" s="1">
        <f t="shared" si="502"/>
        <v>2.4660070765553416E-3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5.2814064590683489E-2</v>
      </c>
      <c r="G485" s="1">
        <f t="shared" ref="G485:K485" si="507">G474-G496</f>
        <v>7.3200222997863726E-3</v>
      </c>
      <c r="H485" s="1">
        <f t="shared" si="507"/>
        <v>2.9247711666546643E-2</v>
      </c>
      <c r="I485" s="1">
        <f t="shared" si="507"/>
        <v>2.7933832584198934E-2</v>
      </c>
      <c r="J485" s="1">
        <f t="shared" si="507"/>
        <v>5.6736333258831838E-2</v>
      </c>
      <c r="K485" s="1">
        <f t="shared" si="507"/>
        <v>6.1300133699580171E-2</v>
      </c>
      <c r="L485" s="1">
        <f t="shared" ref="L485:O485" si="508">L474-L496</f>
        <v>7.0426762547702484E-2</v>
      </c>
      <c r="M485" s="1">
        <f t="shared" si="508"/>
        <v>9.4063207302353777E-2</v>
      </c>
      <c r="N485" s="1">
        <f t="shared" si="508"/>
        <v>7.6359797972552421E-2</v>
      </c>
      <c r="O485" s="1">
        <f t="shared" si="508"/>
        <v>8.085474211793188E-2</v>
      </c>
      <c r="P485" s="1">
        <f t="shared" si="502"/>
        <v>0.28561464204316228</v>
      </c>
      <c r="Q485" s="1">
        <f t="shared" si="502"/>
        <v>0.3294464468177174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7.8648620113072373E-2</v>
      </c>
      <c r="G487" s="1">
        <f t="shared" ref="G487:K487" si="511">G476-G498</f>
        <v>3.8405383157062586E-2</v>
      </c>
      <c r="H487" s="1">
        <f t="shared" si="511"/>
        <v>0.17526169162931945</v>
      </c>
      <c r="I487" s="1">
        <f t="shared" si="511"/>
        <v>1.3540585985492557</v>
      </c>
      <c r="J487" s="1">
        <f t="shared" si="511"/>
        <v>1.4002380334371807</v>
      </c>
      <c r="K487" s="1">
        <f t="shared" si="511"/>
        <v>1.6015621619218412</v>
      </c>
      <c r="L487" s="1">
        <f t="shared" ref="L487:O487" si="512">L476-L498</f>
        <v>1.4629465026133091</v>
      </c>
      <c r="M487" s="1">
        <f t="shared" si="512"/>
        <v>1.54864100571583</v>
      </c>
      <c r="N487" s="1">
        <f t="shared" si="512"/>
        <v>1.5366682607068924</v>
      </c>
      <c r="O487" s="1">
        <f t="shared" si="512"/>
        <v>1.504558945911258</v>
      </c>
      <c r="P487" s="1">
        <f t="shared" si="502"/>
        <v>1.3127476733831411</v>
      </c>
      <c r="Q487" s="1">
        <f t="shared" si="502"/>
        <v>1.1489381221702382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0.87560570490698475</v>
      </c>
      <c r="G490" s="1">
        <f t="shared" ref="G490:K490" si="515">G479-G501</f>
        <v>0.90604056525930254</v>
      </c>
      <c r="H490" s="1">
        <f t="shared" si="515"/>
        <v>0.73737240098480095</v>
      </c>
      <c r="I490" s="1">
        <f t="shared" si="515"/>
        <v>3.4399002467963151</v>
      </c>
      <c r="J490" s="1">
        <f t="shared" si="515"/>
        <v>6.2384195435535306</v>
      </c>
      <c r="K490" s="1">
        <f t="shared" si="515"/>
        <v>6.6669808186996544</v>
      </c>
      <c r="L490" s="1">
        <f t="shared" ref="L490:O490" si="516">L479-L501</f>
        <v>6.6152541695751346</v>
      </c>
      <c r="M490" s="1">
        <f t="shared" si="516"/>
        <v>4.719487723034069</v>
      </c>
      <c r="N490" s="1">
        <f t="shared" si="516"/>
        <v>4.1485172013207396</v>
      </c>
      <c r="O490" s="1">
        <f t="shared" si="516"/>
        <v>4.1705933743430235</v>
      </c>
      <c r="P490" s="1">
        <f>P479-P501</f>
        <v>4.3703918777961412</v>
      </c>
      <c r="Q490" s="1">
        <f>Q479-Q501</f>
        <v>4.358947985437351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8.6858157344612999E-4</v>
      </c>
      <c r="J491" s="1">
        <f t="shared" si="517"/>
        <v>2.636070114059082E-3</v>
      </c>
      <c r="K491" s="1">
        <f t="shared" si="517"/>
        <v>2.5387275533761701E-3</v>
      </c>
      <c r="L491" s="1">
        <f t="shared" ref="L491:O491" si="518">L480-L502</f>
        <v>1.9287151412407495E-3</v>
      </c>
      <c r="M491" s="1">
        <f t="shared" si="518"/>
        <v>4.43347670914143E-3</v>
      </c>
      <c r="N491" s="1">
        <f t="shared" si="518"/>
        <v>4.4159038931223049E-3</v>
      </c>
      <c r="O491" s="1">
        <f t="shared" si="518"/>
        <v>8.0142995101136569E-3</v>
      </c>
      <c r="P491" s="1">
        <f>P480-P502</f>
        <v>6.052599821254499E-3</v>
      </c>
      <c r="Q491" s="1">
        <f>Q480-Q502</f>
        <v>1.3497248627777299E-2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1.63502835707247</v>
      </c>
      <c r="G492" s="1">
        <f t="shared" ref="G492:K492" si="519">SUM(G493:G502)</f>
        <v>1.8412065097052521</v>
      </c>
      <c r="H492" s="1">
        <f t="shared" si="519"/>
        <v>1.8502292458728828</v>
      </c>
      <c r="I492" s="1">
        <f t="shared" si="519"/>
        <v>1.9307081238994634</v>
      </c>
      <c r="J492" s="1">
        <f t="shared" si="519"/>
        <v>1.840639057028941</v>
      </c>
      <c r="K492" s="1">
        <f t="shared" si="519"/>
        <v>1.6095371668332883</v>
      </c>
      <c r="L492" s="1">
        <f t="shared" ref="L492:O492" si="520">SUM(L493:L502)</f>
        <v>1.5484150409569339</v>
      </c>
      <c r="M492" s="1">
        <f t="shared" si="520"/>
        <v>1.4836365265716851</v>
      </c>
      <c r="N492" s="1">
        <f t="shared" si="520"/>
        <v>1.4610148536562415</v>
      </c>
      <c r="O492" s="1">
        <f t="shared" si="520"/>
        <v>1.4609044609135151</v>
      </c>
      <c r="P492" s="1">
        <f>SUM(P493:P502)</f>
        <v>1.4713671141838756</v>
      </c>
      <c r="Q492" s="1">
        <f>SUM(Q493:Q502)</f>
        <v>1.4989624468946756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2.7131296208079178E-2</v>
      </c>
      <c r="G493" s="1">
        <f t="shared" ref="G493:K493" si="522">IFERROR(G348/G316,0)*G471</f>
        <v>6.0228709469077523E-3</v>
      </c>
      <c r="H493" s="1">
        <f t="shared" si="522"/>
        <v>8.3913666771281165E-3</v>
      </c>
      <c r="I493" s="1">
        <f t="shared" si="522"/>
        <v>5.1545823418782305E-2</v>
      </c>
      <c r="J493" s="1">
        <f t="shared" si="522"/>
        <v>3.7650854796067043E-2</v>
      </c>
      <c r="K493" s="1">
        <f t="shared" si="522"/>
        <v>5.6506189904571924E-3</v>
      </c>
      <c r="L493" s="1">
        <f t="shared" ref="L493:O493" si="523">IFERROR(L348/L316,0)*L471</f>
        <v>3.3909238573138489E-3</v>
      </c>
      <c r="M493" s="1">
        <f t="shared" si="523"/>
        <v>1.6545711198861031E-3</v>
      </c>
      <c r="N493" s="1">
        <f t="shared" si="523"/>
        <v>9.8676264821120061E-4</v>
      </c>
      <c r="O493" s="1">
        <f t="shared" si="523"/>
        <v>1.1475925838516851E-3</v>
      </c>
      <c r="P493" s="1">
        <f t="shared" ref="P493:Q499" si="524">IFERROR(P348/P316,0)*P471</f>
        <v>1.5648524208361318E-3</v>
      </c>
      <c r="Q493" s="1">
        <f t="shared" si="524"/>
        <v>4.7863564754961254E-3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0</v>
      </c>
      <c r="L494" s="1">
        <f t="shared" ref="L494:O494" si="526">IFERROR(L349/L317,0)*L472</f>
        <v>0</v>
      </c>
      <c r="M494" s="1">
        <f t="shared" si="526"/>
        <v>0</v>
      </c>
      <c r="N494" s="1">
        <f t="shared" si="526"/>
        <v>0</v>
      </c>
      <c r="O494" s="1">
        <f t="shared" si="526"/>
        <v>0</v>
      </c>
      <c r="P494" s="1">
        <f t="shared" si="524"/>
        <v>0</v>
      </c>
      <c r="Q494" s="1">
        <f t="shared" si="524"/>
        <v>0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1.4265649942369987E-3</v>
      </c>
      <c r="G496" s="1">
        <f t="shared" ref="G496:K496" si="529">IFERROR(G351/G319,0)*G474</f>
        <v>3.3787997179509803E-4</v>
      </c>
      <c r="H496" s="1">
        <f t="shared" si="529"/>
        <v>3.05635215613088E-3</v>
      </c>
      <c r="I496" s="1">
        <f t="shared" si="529"/>
        <v>1.3052813739168776E-3</v>
      </c>
      <c r="J496" s="1">
        <f t="shared" si="529"/>
        <v>1.9735840657418655E-3</v>
      </c>
      <c r="K496" s="1">
        <f t="shared" si="529"/>
        <v>1.448104504953145E-3</v>
      </c>
      <c r="L496" s="1">
        <f t="shared" ref="L496:O496" si="530">IFERROR(L351/L319,0)*L474</f>
        <v>1.3216264433920251E-3</v>
      </c>
      <c r="M496" s="1">
        <f t="shared" si="530"/>
        <v>1.6258230145829117E-3</v>
      </c>
      <c r="N496" s="1">
        <f t="shared" si="530"/>
        <v>1.1901963824873382E-3</v>
      </c>
      <c r="O496" s="1">
        <f t="shared" si="530"/>
        <v>1.2138261328891041E-3</v>
      </c>
      <c r="P496" s="1">
        <f t="shared" si="524"/>
        <v>4.4923412360527272E-3</v>
      </c>
      <c r="Q496" s="1">
        <f t="shared" si="524"/>
        <v>6.2807692790947675E-3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2.1243842746794571E-3</v>
      </c>
      <c r="G498" s="1">
        <f t="shared" ref="G498:K498" si="533">IFERROR(G353/G321,0)*G476</f>
        <v>1.7727281757416165E-3</v>
      </c>
      <c r="H498" s="1">
        <f t="shared" si="533"/>
        <v>1.8314644755989682E-2</v>
      </c>
      <c r="I498" s="1">
        <f t="shared" si="533"/>
        <v>6.3271928853690471E-2</v>
      </c>
      <c r="J498" s="1">
        <f t="shared" si="533"/>
        <v>4.8707544395410245E-2</v>
      </c>
      <c r="K498" s="1">
        <f t="shared" si="533"/>
        <v>3.7834002010625228E-2</v>
      </c>
      <c r="L498" s="1">
        <f t="shared" ref="L498:O498" si="534">IFERROR(L353/L321,0)*L476</f>
        <v>2.7453608730232507E-2</v>
      </c>
      <c r="M498" s="1">
        <f t="shared" si="534"/>
        <v>2.6767279796514137E-2</v>
      </c>
      <c r="N498" s="1">
        <f t="shared" si="534"/>
        <v>2.3951569458497954E-2</v>
      </c>
      <c r="O498" s="1">
        <f t="shared" si="534"/>
        <v>2.2587085422342199E-2</v>
      </c>
      <c r="P498" s="1">
        <f t="shared" si="524"/>
        <v>2.0647787744649791E-2</v>
      </c>
      <c r="Q498" s="1">
        <f t="shared" si="524"/>
        <v>2.1904061588803189E-2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1.5806950546837353</v>
      </c>
      <c r="G500" s="1">
        <f t="shared" ref="G500:K500" si="537">G478</f>
        <v>1.7912517153063499</v>
      </c>
      <c r="H500" s="1">
        <f t="shared" si="537"/>
        <v>1.7434123163293671</v>
      </c>
      <c r="I500" s="1">
        <f t="shared" si="537"/>
        <v>1.6538061692050066</v>
      </c>
      <c r="J500" s="1">
        <f t="shared" si="537"/>
        <v>1.5352107757724882</v>
      </c>
      <c r="K500" s="1">
        <f t="shared" si="537"/>
        <v>1.407049135687386</v>
      </c>
      <c r="L500" s="1">
        <f t="shared" ref="L500:O500" si="538">L478</f>
        <v>1.3920710329828667</v>
      </c>
      <c r="M500" s="1">
        <f t="shared" si="538"/>
        <v>1.3719388640226073</v>
      </c>
      <c r="N500" s="1">
        <f t="shared" si="538"/>
        <v>1.3701558506271028</v>
      </c>
      <c r="O500" s="1">
        <f t="shared" si="538"/>
        <v>1.3732249027786638</v>
      </c>
      <c r="P500" s="1">
        <f>P478</f>
        <v>1.3758264391587418</v>
      </c>
      <c r="Q500" s="1">
        <f>Q478</f>
        <v>1.3826322797659099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2.3651056911739007E-2</v>
      </c>
      <c r="G501" s="1">
        <f t="shared" ref="G501:K501" si="539">IFERROR(G356/G324,0)*G479</f>
        <v>4.1821315304457728E-2</v>
      </c>
      <c r="H501" s="1">
        <f t="shared" si="539"/>
        <v>7.7054565954266963E-2</v>
      </c>
      <c r="I501" s="1">
        <f t="shared" si="539"/>
        <v>0.16073833430272433</v>
      </c>
      <c r="J501" s="1">
        <f t="shared" si="539"/>
        <v>0.21700460180255568</v>
      </c>
      <c r="K501" s="1">
        <f t="shared" si="539"/>
        <v>0.15749533280481692</v>
      </c>
      <c r="L501" s="1">
        <f t="shared" ref="L501:O501" si="540">IFERROR(L356/L324,0)*L479</f>
        <v>0.12414165473456072</v>
      </c>
      <c r="M501" s="1">
        <f t="shared" si="540"/>
        <v>8.1573358778701935E-2</v>
      </c>
      <c r="N501" s="1">
        <f t="shared" si="540"/>
        <v>6.4661645221654809E-2</v>
      </c>
      <c r="O501" s="1">
        <f t="shared" si="540"/>
        <v>6.2610739887685576E-2</v>
      </c>
      <c r="P501" s="1">
        <f>IFERROR(P356/P324,0)*P479</f>
        <v>6.8740494219363527E-2</v>
      </c>
      <c r="Q501" s="1">
        <f>IFERROR(Q356/Q324,0)*Q479</f>
        <v>8.3101659952808729E-2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4.058674534292004E-5</v>
      </c>
      <c r="J502" s="1">
        <f t="shared" si="541"/>
        <v>9.1696196677911002E-5</v>
      </c>
      <c r="K502" s="1">
        <f t="shared" si="541"/>
        <v>5.9972835049752268E-5</v>
      </c>
      <c r="L502" s="1">
        <f t="shared" ref="L502:O502" si="542">IFERROR(L357/L325,0)*L480</f>
        <v>3.6194208568196066E-5</v>
      </c>
      <c r="M502" s="1">
        <f t="shared" si="542"/>
        <v>7.6629839392676745E-5</v>
      </c>
      <c r="N502" s="1">
        <f t="shared" si="542"/>
        <v>6.8829318287289145E-5</v>
      </c>
      <c r="O502" s="1">
        <f t="shared" si="542"/>
        <v>1.2031410808270774E-4</v>
      </c>
      <c r="P502" s="1">
        <f>IFERROR(P357/P325,0)*P480</f>
        <v>9.5199404231657636E-5</v>
      </c>
      <c r="Q502" s="1">
        <f>IFERROR(Q357/Q325,0)*Q480</f>
        <v>2.5731983256311393E-4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3.3175339026038766</v>
      </c>
      <c r="G503" s="1">
        <f t="shared" ref="G503:K503" si="543">SUM(G504:G505)</f>
        <v>3.3046725180980085</v>
      </c>
      <c r="H503" s="1">
        <f t="shared" si="543"/>
        <v>4.7994939430760164</v>
      </c>
      <c r="I503" s="1">
        <f t="shared" si="543"/>
        <v>4.678168463036589</v>
      </c>
      <c r="J503" s="1">
        <f t="shared" si="543"/>
        <v>4.5421488517760187</v>
      </c>
      <c r="K503" s="1">
        <f t="shared" si="543"/>
        <v>4.4136114457142046</v>
      </c>
      <c r="L503" s="1">
        <f t="shared" ref="L503:O503" si="544">SUM(L504:L505)</f>
        <v>4.2525389054226288</v>
      </c>
      <c r="M503" s="1">
        <f t="shared" si="544"/>
        <v>4.0403442564517684</v>
      </c>
      <c r="N503" s="1">
        <f t="shared" si="544"/>
        <v>4.0403315107642186</v>
      </c>
      <c r="O503" s="1">
        <f t="shared" si="544"/>
        <v>4.0403514018873512</v>
      </c>
      <c r="P503" s="1">
        <f>SUM(P504:P505)</f>
        <v>4.040343486888065</v>
      </c>
      <c r="Q503" s="1">
        <f>SUM(Q504:Q505)</f>
        <v>4.0403948186840459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3.3175339026038766</v>
      </c>
      <c r="G504" s="6">
        <f>'[1]Electricity and CHPs_IN'!C$44-G363</f>
        <v>3.3046725180980085</v>
      </c>
      <c r="H504" s="6">
        <f>'[1]Electricity and CHPs_IN'!D$44-H363</f>
        <v>4.7994939430760164</v>
      </c>
      <c r="I504" s="6">
        <f>'[1]Electricity and CHPs_IN'!E$44-I363</f>
        <v>4.678168463036589</v>
      </c>
      <c r="J504" s="6">
        <f>'[1]Electricity and CHPs_IN'!F$44-J363</f>
        <v>4.5421488517760187</v>
      </c>
      <c r="K504" s="6">
        <f>'[1]Electricity and CHPs_IN'!G$44-K363</f>
        <v>4.4136114457142046</v>
      </c>
      <c r="L504" s="6">
        <f>'[1]Electricity and CHPs_IN'!H$44-L363</f>
        <v>4.2525389054226288</v>
      </c>
      <c r="M504" s="6">
        <f>'[1]Electricity and CHPs_IN'!I$44-M363</f>
        <v>4.0403442564517684</v>
      </c>
      <c r="N504" s="6">
        <f>'[1]Electricity and CHPs_IN'!J$44-N363</f>
        <v>4.0403315107642186</v>
      </c>
      <c r="O504" s="6">
        <f>'[1]Electricity and CHPs_IN'!K$44-O363</f>
        <v>4.0403514018873512</v>
      </c>
      <c r="P504" s="6">
        <f>'[1]Electricity and CHPs_IN'!L$44-P363</f>
        <v>4.040343486888065</v>
      </c>
      <c r="Q504" s="6">
        <f>'[1]Electricity and CHPs_IN'!M$44-Q363</f>
        <v>4.0403948186840459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</v>
      </c>
      <c r="L505" s="1">
        <f>'[1]Electricity and CHPs_IN'!H$45</f>
        <v>0</v>
      </c>
      <c r="M505" s="1">
        <f>'[1]Electricity and CHPs_IN'!I$45</f>
        <v>0</v>
      </c>
      <c r="N505" s="1">
        <f>'[1]Electricity and CHPs_IN'!J$45</f>
        <v>0</v>
      </c>
      <c r="O505" s="1">
        <f>'[1]Electricity and CHPs_IN'!K$45</f>
        <v>0</v>
      </c>
      <c r="P505" s="1">
        <f>'[1]Electricity and CHPs_IN'!L$45</f>
        <v>0</v>
      </c>
      <c r="Q505" s="1">
        <f>'[1]Electricity and CHPs_IN'!M$45</f>
        <v>0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3.3175339026038766</v>
      </c>
      <c r="G509" s="1">
        <f t="shared" ref="G509:K509" si="547">SUM(G510:G511)</f>
        <v>3.3046725180980085</v>
      </c>
      <c r="H509" s="1">
        <f t="shared" si="547"/>
        <v>4.7994939430760164</v>
      </c>
      <c r="I509" s="1">
        <f t="shared" si="547"/>
        <v>4.678168463036589</v>
      </c>
      <c r="J509" s="1">
        <f t="shared" si="547"/>
        <v>4.5421488517760187</v>
      </c>
      <c r="K509" s="1">
        <f t="shared" si="547"/>
        <v>4.4136114457142046</v>
      </c>
      <c r="L509" s="1">
        <f t="shared" ref="L509:O509" si="548">SUM(L510:L511)</f>
        <v>4.2525389054226288</v>
      </c>
      <c r="M509" s="1">
        <f t="shared" si="548"/>
        <v>4.0403442564517684</v>
      </c>
      <c r="N509" s="1">
        <f t="shared" si="548"/>
        <v>4.0403315107642186</v>
      </c>
      <c r="O509" s="1">
        <f t="shared" si="548"/>
        <v>4.0403514018873512</v>
      </c>
      <c r="P509" s="1">
        <f>SUM(P510:P511)</f>
        <v>4.040343486888065</v>
      </c>
      <c r="Q509" s="1">
        <f>SUM(Q510:Q511)</f>
        <v>4.0403948186840459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3.3175339026038766</v>
      </c>
      <c r="G510" s="1">
        <f t="shared" ref="G510:K510" si="549">G504</f>
        <v>3.3046725180980085</v>
      </c>
      <c r="H510" s="1">
        <f t="shared" si="549"/>
        <v>4.7994939430760164</v>
      </c>
      <c r="I510" s="1">
        <f t="shared" si="549"/>
        <v>4.678168463036589</v>
      </c>
      <c r="J510" s="1">
        <f t="shared" si="549"/>
        <v>4.5421488517760187</v>
      </c>
      <c r="K510" s="1">
        <f t="shared" si="549"/>
        <v>4.4136114457142046</v>
      </c>
      <c r="L510" s="1">
        <f t="shared" ref="L510:O510" si="550">L504</f>
        <v>4.2525389054226288</v>
      </c>
      <c r="M510" s="1">
        <f t="shared" si="550"/>
        <v>4.0403442564517684</v>
      </c>
      <c r="N510" s="1">
        <f t="shared" si="550"/>
        <v>4.0403315107642186</v>
      </c>
      <c r="O510" s="1">
        <f t="shared" si="550"/>
        <v>4.0403514018873512</v>
      </c>
      <c r="P510" s="1">
        <f>P504</f>
        <v>4.040343486888065</v>
      </c>
      <c r="Q510" s="1">
        <f>Q504</f>
        <v>4.0403948186840459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</v>
      </c>
      <c r="L511" s="1">
        <f t="shared" ref="L511:O511" si="552">L505</f>
        <v>0</v>
      </c>
      <c r="M511" s="1">
        <f t="shared" si="552"/>
        <v>0</v>
      </c>
      <c r="N511" s="1">
        <f t="shared" si="552"/>
        <v>0</v>
      </c>
      <c r="O511" s="1">
        <f t="shared" si="552"/>
        <v>0</v>
      </c>
      <c r="P511" s="1">
        <f>P505</f>
        <v>0</v>
      </c>
      <c r="Q511" s="1">
        <f>Q505</f>
        <v>0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0.69332308716960001</v>
      </c>
      <c r="G512" s="1">
        <f t="shared" ref="G512:K512" si="553">SUM(G513:G517)</f>
        <v>1.7945800130105143</v>
      </c>
      <c r="H512" s="1">
        <f t="shared" si="553"/>
        <v>3.3954459360223681</v>
      </c>
      <c r="I512" s="1">
        <f t="shared" si="553"/>
        <v>3.8642247990192771</v>
      </c>
      <c r="J512" s="1">
        <f t="shared" si="553"/>
        <v>5.011956348596688</v>
      </c>
      <c r="K512" s="1">
        <f t="shared" si="553"/>
        <v>5.7708924393488452</v>
      </c>
      <c r="L512" s="1">
        <f t="shared" ref="L512:O512" si="554">SUM(L513:L517)</f>
        <v>6.838836531631145</v>
      </c>
      <c r="M512" s="1">
        <f t="shared" si="554"/>
        <v>8.5966063061995985</v>
      </c>
      <c r="N512" s="1">
        <f t="shared" si="554"/>
        <v>10.137324257477127</v>
      </c>
      <c r="O512" s="1">
        <f t="shared" si="554"/>
        <v>10.179907292694304</v>
      </c>
      <c r="P512" s="1">
        <f>SUM(P513:P517)</f>
        <v>10.244561613437236</v>
      </c>
      <c r="Q512" s="1">
        <f>SUM(Q513:Q517)</f>
        <v>10.477034640887876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0.69332308716960001</v>
      </c>
      <c r="G513" s="6">
        <f>'[1]Electricity and CHPs_IN'!C$42-G382</f>
        <v>1.7945800130105143</v>
      </c>
      <c r="H513" s="6">
        <f>'[1]Electricity and CHPs_IN'!D$42-H382</f>
        <v>3.3954459360223681</v>
      </c>
      <c r="I513" s="6">
        <f>'[1]Electricity and CHPs_IN'!E$42-I382</f>
        <v>3.8280898085005517</v>
      </c>
      <c r="J513" s="6">
        <f>'[1]Electricity and CHPs_IN'!F$42-J382</f>
        <v>4.9675550102791988</v>
      </c>
      <c r="K513" s="6">
        <f>'[1]Electricity and CHPs_IN'!G$42-K382</f>
        <v>5.7289897655182482</v>
      </c>
      <c r="L513" s="6">
        <f>'[1]Electricity and CHPs_IN'!H$42-L382</f>
        <v>6.7967426170492447</v>
      </c>
      <c r="M513" s="6">
        <f>'[1]Electricity and CHPs_IN'!I$42-M382</f>
        <v>8.5010936003545297</v>
      </c>
      <c r="N513" s="6">
        <f>'[1]Electricity and CHPs_IN'!J$42-N382</f>
        <v>10.049582220017099</v>
      </c>
      <c r="O513" s="6">
        <f>'[1]Electricity and CHPs_IN'!K$42-O382</f>
        <v>10.072350458617118</v>
      </c>
      <c r="P513" s="6">
        <f>'[1]Electricity and CHPs_IN'!L$42-P382</f>
        <v>10.150104247947834</v>
      </c>
      <c r="Q513" s="6">
        <f>'[1]Electricity and CHPs_IN'!M$42-Q382</f>
        <v>10.291031158675995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6.5503113049648269E-4</v>
      </c>
      <c r="L514" s="1">
        <f>'[1]Electricity and CHPs_IN'!H$43-L383</f>
        <v>7.4713175958926524E-4</v>
      </c>
      <c r="M514" s="1">
        <f>'[1]Electricity and CHPs_IN'!I$43-M383</f>
        <v>1.627159084023168E-3</v>
      </c>
      <c r="N514" s="1">
        <f>'[1]Electricity and CHPs_IN'!J$43-N383</f>
        <v>1.0044392543057926E-3</v>
      </c>
      <c r="O514" s="1">
        <f>'[1]Electricity and CHPs_IN'!K$43-O383</f>
        <v>1.8710852185968975E-3</v>
      </c>
      <c r="P514" s="1">
        <f>'[1]Electricity and CHPs_IN'!L$43-P383</f>
        <v>1.5778490854239232E-3</v>
      </c>
      <c r="Q514" s="1">
        <f>'[1]Electricity and CHPs_IN'!M$43-Q383</f>
        <v>3.6889047073187741E-3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7.7757138813171287E-3</v>
      </c>
      <c r="J515" s="1">
        <f>'[1]Electricity and CHPs_IN'!F$50-J384</f>
        <v>1.3938351575686382E-2</v>
      </c>
      <c r="K515" s="1">
        <f>'[1]Electricity and CHPs_IN'!G$50-K384</f>
        <v>1.4408522214864737E-2</v>
      </c>
      <c r="L515" s="1">
        <f>'[1]Electricity and CHPs_IN'!H$50-L384</f>
        <v>1.3221055744457255E-2</v>
      </c>
      <c r="M515" s="1">
        <f>'[1]Electricity and CHPs_IN'!I$50-M384</f>
        <v>3.0280727784328661E-2</v>
      </c>
      <c r="N515" s="1">
        <f>'[1]Electricity and CHPs_IN'!J$50-N384</f>
        <v>2.6573997227893813E-2</v>
      </c>
      <c r="O515" s="1">
        <f>'[1]Electricity and CHPs_IN'!K$50-O384</f>
        <v>3.6954906920316638E-2</v>
      </c>
      <c r="P515" s="1">
        <f>'[1]Electricity and CHPs_IN'!L$50-P384</f>
        <v>2.5333012687360115E-2</v>
      </c>
      <c r="Q515" s="1">
        <f>'[1]Electricity and CHPs_IN'!M$50-Q384</f>
        <v>4.9901890908984267E-2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1.7073762296194513E-2</v>
      </c>
      <c r="J516" s="1">
        <f>'[1]Electricity and CHPs_IN'!F$53-J385</f>
        <v>2.1706946004163261E-2</v>
      </c>
      <c r="K516" s="1">
        <f>'[1]Electricity and CHPs_IN'!G$53-K385</f>
        <v>1.9536623027395082E-2</v>
      </c>
      <c r="L516" s="1">
        <f>'[1]Electricity and CHPs_IN'!H$53-L385</f>
        <v>1.8984993803602197E-2</v>
      </c>
      <c r="M516" s="1">
        <f>'[1]Electricity and CHPs_IN'!I$53-M385</f>
        <v>4.8504429091765111E-2</v>
      </c>
      <c r="N516" s="1">
        <f>'[1]Electricity and CHPs_IN'!J$53-N385</f>
        <v>4.6002410781329661E-2</v>
      </c>
      <c r="O516" s="1">
        <f>'[1]Electricity and CHPs_IN'!K$53-O385</f>
        <v>4.7179823531788373E-2</v>
      </c>
      <c r="P516" s="1">
        <f>'[1]Electricity and CHPs_IN'!L$53-P385</f>
        <v>4.7463510380914571E-2</v>
      </c>
      <c r="Q516" s="1">
        <f>'[1]Electricity and CHPs_IN'!M$53-Q385</f>
        <v>8.8249933113508178E-2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1.1285514341213394E-2</v>
      </c>
      <c r="J517" s="1">
        <f>'[1]Electricity and CHPs_IN'!F$56-J386</f>
        <v>8.7560407376398048E-3</v>
      </c>
      <c r="K517" s="1">
        <f>'[1]Electricity and CHPs_IN'!G$56-K386</f>
        <v>7.3024974578400712E-3</v>
      </c>
      <c r="L517" s="1">
        <f>'[1]Electricity and CHPs_IN'!H$56-L386</f>
        <v>9.1407332742501953E-3</v>
      </c>
      <c r="M517" s="1">
        <f>'[1]Electricity and CHPs_IN'!I$56-M386</f>
        <v>1.5100389884952109E-2</v>
      </c>
      <c r="N517" s="1">
        <f>'[1]Electricity and CHPs_IN'!J$56-N386</f>
        <v>1.4161190196497628E-2</v>
      </c>
      <c r="O517" s="1">
        <f>'[1]Electricity and CHPs_IN'!K$56-O386</f>
        <v>2.1551018406486197E-2</v>
      </c>
      <c r="P517" s="1">
        <f>'[1]Electricity and CHPs_IN'!L$56-P386</f>
        <v>2.0082993335704704E-2</v>
      </c>
      <c r="Q517" s="1">
        <f>'[1]Electricity and CHPs_IN'!M$56-Q386</f>
        <v>4.4162753482070154E-2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3.6192855212476014E-3</v>
      </c>
      <c r="J518" s="1">
        <f t="shared" si="555"/>
        <v>9.8812302290633303E-3</v>
      </c>
      <c r="K518" s="1">
        <f t="shared" si="555"/>
        <v>1.2776755462841731E-2</v>
      </c>
      <c r="L518" s="1">
        <f t="shared" ref="L518:O518" si="556">SUM(L519:L520)</f>
        <v>1.2256520004461912E-2</v>
      </c>
      <c r="M518" s="1">
        <f t="shared" si="556"/>
        <v>3.1385405534848219E-2</v>
      </c>
      <c r="N518" s="1">
        <f t="shared" si="556"/>
        <v>2.8163413492691091E-2</v>
      </c>
      <c r="O518" s="1">
        <f t="shared" si="556"/>
        <v>7.1574789677787992E-2</v>
      </c>
      <c r="P518" s="1">
        <f>SUM(P519:P520)</f>
        <v>6.0809919092015219E-2</v>
      </c>
      <c r="Q518" s="1">
        <f>SUM(Q519:Q520)</f>
        <v>9.4874761555571063E-2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2.1012471967676661E-3</v>
      </c>
      <c r="J519" s="1">
        <f>'[1]Electricity and CHPs_IN'!F$46-J399</f>
        <v>6.3805657051410006E-3</v>
      </c>
      <c r="K519" s="1">
        <f>'[1]Electricity and CHPs_IN'!G$46-K399</f>
        <v>9.1893252556097572E-3</v>
      </c>
      <c r="L519" s="1">
        <f>'[1]Electricity and CHPs_IN'!H$46-L399</f>
        <v>8.3707532872613327E-3</v>
      </c>
      <c r="M519" s="1">
        <f>'[1]Electricity and CHPs_IN'!I$46-M399</f>
        <v>2.2148751158147732E-2</v>
      </c>
      <c r="N519" s="1">
        <f>'[1]Electricity and CHPs_IN'!J$46-N399</f>
        <v>1.9421897818181127E-2</v>
      </c>
      <c r="O519" s="1">
        <f>'[1]Electricity and CHPs_IN'!K$46-O399</f>
        <v>5.0602632308736933E-2</v>
      </c>
      <c r="P519" s="1">
        <f>'[1]Electricity and CHPs_IN'!L$46-P399</f>
        <v>4.5595979934250408E-2</v>
      </c>
      <c r="Q519" s="1">
        <f>'[1]Electricity and CHPs_IN'!M$46-Q399</f>
        <v>6.5126018242871814E-2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1.5180383244799353E-3</v>
      </c>
      <c r="J520" s="1">
        <f>'[1]Electricity and CHPs_IN'!F$57-J400</f>
        <v>3.5006645239223297E-3</v>
      </c>
      <c r="K520" s="1">
        <f>'[1]Electricity and CHPs_IN'!G$57-K400</f>
        <v>3.5874302072319729E-3</v>
      </c>
      <c r="L520" s="1">
        <f>'[1]Electricity and CHPs_IN'!H$57-L400</f>
        <v>3.885766717200579E-3</v>
      </c>
      <c r="M520" s="1">
        <f>'[1]Electricity and CHPs_IN'!I$57-M400</f>
        <v>9.2366543767004872E-3</v>
      </c>
      <c r="N520" s="1">
        <f>'[1]Electricity and CHPs_IN'!J$57-N400</f>
        <v>8.7415156745099636E-3</v>
      </c>
      <c r="O520" s="1">
        <f>'[1]Electricity and CHPs_IN'!K$57-O400</f>
        <v>2.0972157369051059E-2</v>
      </c>
      <c r="P520" s="1">
        <f>'[1]Electricity and CHPs_IN'!L$57-P400</f>
        <v>1.5213939157764811E-2</v>
      </c>
      <c r="Q520" s="1">
        <f>'[1]Electricity and CHPs_IN'!M$57-Q400</f>
        <v>2.9748743312699256E-2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0.3297892141263411</v>
      </c>
      <c r="G522" s="13">
        <f t="shared" si="557"/>
        <v>0.32669875882344901</v>
      </c>
      <c r="H522" s="13">
        <f t="shared" si="557"/>
        <v>0.32599102161604626</v>
      </c>
      <c r="I522" s="13">
        <f t="shared" si="557"/>
        <v>0.32988575822714744</v>
      </c>
      <c r="J522" s="13">
        <f t="shared" si="557"/>
        <v>0.33025032985712244</v>
      </c>
      <c r="K522" s="13">
        <f t="shared" si="557"/>
        <v>0.33157933201783207</v>
      </c>
      <c r="L522" s="13" t="str">
        <f t="shared" ref="L522:O522" si="558">IFERROR(L65/L293,"-")</f>
        <v>-</v>
      </c>
      <c r="M522" s="13" t="str">
        <f t="shared" si="558"/>
        <v>-</v>
      </c>
      <c r="N522" s="13">
        <f t="shared" si="558"/>
        <v>0.30513722663631149</v>
      </c>
      <c r="O522" s="13">
        <f t="shared" si="558"/>
        <v>0.31907011311717276</v>
      </c>
      <c r="P522" s="13">
        <f>IFERROR(P65/P293,"-")</f>
        <v>0.31982963303856321</v>
      </c>
      <c r="Q522" s="13">
        <f>IFERROR(Q65/Q293,"-")</f>
        <v>0.32220547162710178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0.79999996737623891</v>
      </c>
      <c r="G525" s="13">
        <f t="shared" si="559"/>
        <v>0.79999997260743905</v>
      </c>
      <c r="H525" s="13">
        <f t="shared" si="559"/>
        <v>0.79999992151568511</v>
      </c>
      <c r="I525" s="13">
        <f t="shared" si="559"/>
        <v>0.79999998474637168</v>
      </c>
      <c r="J525" s="13">
        <f t="shared" si="559"/>
        <v>0.79999997554758084</v>
      </c>
      <c r="K525" s="13">
        <f t="shared" si="559"/>
        <v>0.79999997074500018</v>
      </c>
      <c r="L525" s="13">
        <f t="shared" ref="L525:O525" si="563">IFERROR(L69/L297,"-")</f>
        <v>0.79999996938544349</v>
      </c>
      <c r="M525" s="13">
        <f t="shared" si="563"/>
        <v>0.79999996437683862</v>
      </c>
      <c r="N525" s="13">
        <f t="shared" si="563"/>
        <v>0.79999996610546797</v>
      </c>
      <c r="O525" s="13">
        <f t="shared" si="563"/>
        <v>0.79999996548183472</v>
      </c>
      <c r="P525" s="13">
        <f t="shared" si="561"/>
        <v>0.79999996552241726</v>
      </c>
      <c r="Q525" s="13">
        <f t="shared" si="561"/>
        <v>0.79999996610214996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0.31657791066463509</v>
      </c>
      <c r="G526" s="13">
        <f t="shared" ref="G526:K526" si="564">IFERROR(G71/G299,"-")</f>
        <v>0.16442035501600458</v>
      </c>
      <c r="H526" s="13">
        <f t="shared" si="564"/>
        <v>0.29580558584016853</v>
      </c>
      <c r="I526" s="13">
        <f t="shared" si="564"/>
        <v>0.30675997204283278</v>
      </c>
      <c r="J526" s="13">
        <f t="shared" si="564"/>
        <v>0.30128287818952915</v>
      </c>
      <c r="K526" s="13">
        <f t="shared" si="564"/>
        <v>0.31404308927918401</v>
      </c>
      <c r="L526" s="13">
        <f t="shared" ref="L526:O526" si="565">IFERROR(L71/L299,"-")</f>
        <v>0.32401054127074203</v>
      </c>
      <c r="M526" s="13">
        <f t="shared" si="565"/>
        <v>0.32359671395282119</v>
      </c>
      <c r="N526" s="13">
        <f t="shared" si="565"/>
        <v>0.32519879928397782</v>
      </c>
      <c r="O526" s="13">
        <f t="shared" si="565"/>
        <v>0.32642653542952366</v>
      </c>
      <c r="P526" s="13">
        <f>IFERROR(P71/P299,"-")</f>
        <v>0.32376478807060449</v>
      </c>
      <c r="Q526" s="13">
        <f>IFERROR(Q71/Q299,"-")</f>
        <v>0.3219779569100607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7.3399977419766255E-2</v>
      </c>
      <c r="G527" s="13">
        <f t="shared" ref="G527:K527" si="566">IFERROR(G72/(G300+G413),"-")</f>
        <v>7.2698258010448547E-2</v>
      </c>
      <c r="H527" s="13">
        <f t="shared" si="566"/>
        <v>9.5871934564062941E-2</v>
      </c>
      <c r="I527" s="13">
        <f t="shared" si="566"/>
        <v>0.10383562063765928</v>
      </c>
      <c r="J527" s="13">
        <f t="shared" si="566"/>
        <v>0.10420946037050044</v>
      </c>
      <c r="K527" s="13">
        <f t="shared" si="566"/>
        <v>0.10758874017939095</v>
      </c>
      <c r="L527" s="13">
        <f t="shared" ref="L527:O527" si="567">IFERROR(L72/(L300+L413),"-")</f>
        <v>0.10643141603998921</v>
      </c>
      <c r="M527" s="13">
        <f t="shared" si="567"/>
        <v>0.10350883669742204</v>
      </c>
      <c r="N527" s="13">
        <f t="shared" si="567"/>
        <v>0.10322647330135655</v>
      </c>
      <c r="O527" s="13">
        <f t="shared" si="567"/>
        <v>0.10091460361937597</v>
      </c>
      <c r="P527" s="13">
        <f>IFERROR(P72/(P300+P413),"-")</f>
        <v>0.10139092069298042</v>
      </c>
      <c r="Q527" s="13">
        <f>IFERROR(Q72/(Q300+Q413),"-")</f>
        <v>9.5985324108436201E-2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0.23674268869933282</v>
      </c>
      <c r="G528" s="13">
        <f t="shared" ref="G528:K528" si="568">IFERROR(G73/(G301+G465),"-")</f>
        <v>0.24664650090358051</v>
      </c>
      <c r="H528" s="13">
        <f t="shared" si="568"/>
        <v>0.21324058552211883</v>
      </c>
      <c r="I528" s="13">
        <f t="shared" si="568"/>
        <v>0.26258435490895016</v>
      </c>
      <c r="J528" s="13">
        <f t="shared" si="568"/>
        <v>0.26299379176273058</v>
      </c>
      <c r="K528" s="13">
        <f t="shared" si="568"/>
        <v>0.25947537156740269</v>
      </c>
      <c r="L528" s="13">
        <f t="shared" ref="L528:O528" si="569">IFERROR(L73/(L301+L465),"-")</f>
        <v>0.25673777128833741</v>
      </c>
      <c r="M528" s="13">
        <f t="shared" si="569"/>
        <v>0.25153270396417798</v>
      </c>
      <c r="N528" s="13">
        <f t="shared" si="569"/>
        <v>0.24567777260566048</v>
      </c>
      <c r="O528" s="13">
        <f t="shared" si="569"/>
        <v>0.24921736510441167</v>
      </c>
      <c r="P528" s="13">
        <f>IFERROR(P73/(P301+P465),"-")</f>
        <v>0.25187758821229977</v>
      </c>
      <c r="Q528" s="13">
        <f>IFERROR(Q73/(Q301+Q465),"-")</f>
        <v>0.25029939846615601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0.59719904454684714</v>
      </c>
      <c r="L529" s="13">
        <f t="shared" ref="L529:O529" si="571">IFERROR(L83/L311,"-")</f>
        <v>0.62455203239936574</v>
      </c>
      <c r="M529" s="13">
        <f t="shared" si="571"/>
        <v>0.62613019049011243</v>
      </c>
      <c r="N529" s="13">
        <f t="shared" si="571"/>
        <v>0.62335505316730044</v>
      </c>
      <c r="O529" s="13">
        <f t="shared" si="571"/>
        <v>0.62327886865516169</v>
      </c>
      <c r="P529" s="13">
        <f t="shared" ref="P529:Q531" si="572">IFERROR(P83/P311,"-")</f>
        <v>0.6232191371566197</v>
      </c>
      <c r="Q529" s="13">
        <f t="shared" si="572"/>
        <v>0.62256634512024955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>
        <f t="shared" si="573"/>
        <v>0.39709114261196965</v>
      </c>
      <c r="K530" s="13">
        <f t="shared" si="573"/>
        <v>0.38228257828244355</v>
      </c>
      <c r="L530" s="13">
        <f t="shared" ref="L530:O530" si="574">IFERROR(L84/L312,"-")</f>
        <v>0.42337863128103792</v>
      </c>
      <c r="M530" s="13">
        <f t="shared" si="574"/>
        <v>0.43520022468246311</v>
      </c>
      <c r="N530" s="13">
        <f t="shared" si="574"/>
        <v>0.43883908671228011</v>
      </c>
      <c r="O530" s="13">
        <f t="shared" si="574"/>
        <v>0.4314888862796496</v>
      </c>
      <c r="P530" s="13">
        <f t="shared" si="572"/>
        <v>0.43413649925819636</v>
      </c>
      <c r="Q530" s="13">
        <f t="shared" si="572"/>
        <v>0.43306487770168439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>
        <f t="shared" si="575"/>
        <v>0</v>
      </c>
      <c r="L531" s="13">
        <f t="shared" ref="L531:O531" si="576">IFERROR(L85/L313,"-")</f>
        <v>0</v>
      </c>
      <c r="M531" s="13">
        <f t="shared" si="576"/>
        <v>0</v>
      </c>
      <c r="N531" s="13">
        <f t="shared" si="576"/>
        <v>0</v>
      </c>
      <c r="O531" s="13">
        <f t="shared" si="576"/>
        <v>0</v>
      </c>
      <c r="P531" s="13">
        <f t="shared" si="572"/>
        <v>0</v>
      </c>
      <c r="Q531" s="13">
        <f t="shared" si="572"/>
        <v>0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0.26198714345629615</v>
      </c>
      <c r="G532" s="13">
        <f t="shared" ref="G532:K532" si="577">IFERROR(G86/SUM(G314,G419),"-")</f>
        <v>0.21283655569611454</v>
      </c>
      <c r="H532" s="13">
        <f t="shared" si="577"/>
        <v>0.23886856047788368</v>
      </c>
      <c r="I532" s="13">
        <f t="shared" si="577"/>
        <v>0.24648671280011361</v>
      </c>
      <c r="J532" s="13">
        <f t="shared" si="577"/>
        <v>0.24767687022507459</v>
      </c>
      <c r="K532" s="13">
        <f t="shared" si="577"/>
        <v>0.24871243896919779</v>
      </c>
      <c r="L532" s="13">
        <f t="shared" ref="L532:O532" si="578">IFERROR(L86/SUM(L314,L419),"-")</f>
        <v>0.24964543421908028</v>
      </c>
      <c r="M532" s="13">
        <f t="shared" si="578"/>
        <v>0.2513957266592996</v>
      </c>
      <c r="N532" s="13">
        <f t="shared" si="578"/>
        <v>0.25032403374003154</v>
      </c>
      <c r="O532" s="13">
        <f t="shared" si="578"/>
        <v>0.24076109263957268</v>
      </c>
      <c r="P532" s="13">
        <f>IFERROR(P86/SUM(P314,P419),"-")</f>
        <v>0.23222931800414218</v>
      </c>
      <c r="Q532" s="13">
        <f>IFERROR(Q86/SUM(Q314,Q419),"-")</f>
        <v>0.21107879441786501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>
        <f t="shared" si="579"/>
        <v>0.39999999999999991</v>
      </c>
      <c r="L533" s="13">
        <f t="shared" ref="L533:O533" si="580">IFERROR(L87/SUM(L315,L420),"-")</f>
        <v>0.39999999999999997</v>
      </c>
      <c r="M533" s="13">
        <f t="shared" si="580"/>
        <v>0.39999999999999974</v>
      </c>
      <c r="N533" s="13">
        <f t="shared" si="580"/>
        <v>0.40000000000000008</v>
      </c>
      <c r="O533" s="13">
        <f t="shared" si="580"/>
        <v>0.39999999999999947</v>
      </c>
      <c r="P533" s="13">
        <f>IFERROR(P87/SUM(P315,P420),"-")</f>
        <v>0.39999999999999986</v>
      </c>
      <c r="Q533" s="13">
        <f>IFERROR(Q87/SUM(Q315,Q420),"-")</f>
        <v>0.3999999999999998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0.34805680583655008</v>
      </c>
      <c r="G534" s="13">
        <f t="shared" ref="G534:K534" si="581">IFERROR(G88/SUM(G316,G471),"-'")</f>
        <v>0.35185635555666711</v>
      </c>
      <c r="H534" s="13">
        <f t="shared" si="581"/>
        <v>0.3480357333594743</v>
      </c>
      <c r="I534" s="13">
        <f t="shared" si="581"/>
        <v>0.35986758690264758</v>
      </c>
      <c r="J534" s="13">
        <f t="shared" si="581"/>
        <v>0.35986485370141258</v>
      </c>
      <c r="K534" s="13">
        <f t="shared" si="581"/>
        <v>0.35562135708382414</v>
      </c>
      <c r="L534" s="13">
        <f t="shared" ref="L534:O534" si="582">IFERROR(L88/SUM(L316,L471),"-'")</f>
        <v>0.35433435785791267</v>
      </c>
      <c r="M534" s="13">
        <f t="shared" si="582"/>
        <v>0.34912406862092471</v>
      </c>
      <c r="N534" s="13">
        <f t="shared" si="582"/>
        <v>0.34753681947764525</v>
      </c>
      <c r="O534" s="13">
        <f t="shared" si="582"/>
        <v>0.34558459496275207</v>
      </c>
      <c r="P534" s="13">
        <f>IFERROR(P88/SUM(P316,P471),"-'")</f>
        <v>0.34844442872241627</v>
      </c>
      <c r="Q534" s="13">
        <f>IFERROR(Q88/SUM(Q316,Q471),"-'")</f>
        <v>0.3498416997952572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</v>
      </c>
      <c r="L535" s="13">
        <f t="shared" ref="L535:O535" si="585">IFERROR(L89/SUM(L317,L472),"-")</f>
        <v>0</v>
      </c>
      <c r="M535" s="13">
        <f t="shared" si="585"/>
        <v>0</v>
      </c>
      <c r="N535" s="13">
        <f t="shared" si="585"/>
        <v>0</v>
      </c>
      <c r="O535" s="13">
        <f t="shared" si="585"/>
        <v>0</v>
      </c>
      <c r="P535" s="13">
        <f t="shared" ref="P535:Q543" si="586">IFERROR(P89/SUM(P317,P472),"-")</f>
        <v>0</v>
      </c>
      <c r="Q535" s="13">
        <f t="shared" si="586"/>
        <v>0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0.20128269340557312</v>
      </c>
      <c r="G537" s="13">
        <f t="shared" ref="G537:K537" si="589">IFERROR(G91/SUM(G319,G474),"-")</f>
        <v>0.26764231268502908</v>
      </c>
      <c r="H537" s="13">
        <f t="shared" si="589"/>
        <v>0.23485020975398932</v>
      </c>
      <c r="I537" s="13">
        <f t="shared" si="589"/>
        <v>0.25124580918789058</v>
      </c>
      <c r="J537" s="13">
        <f t="shared" si="589"/>
        <v>0.25155434992737669</v>
      </c>
      <c r="K537" s="13">
        <f t="shared" si="589"/>
        <v>0.25861963923428721</v>
      </c>
      <c r="L537" s="13">
        <f t="shared" ref="L537:O537" si="590">IFERROR(L91/SUM(L319,L474),"-")</f>
        <v>0.26455075122815147</v>
      </c>
      <c r="M537" s="13">
        <f t="shared" si="590"/>
        <v>0.25476956090111885</v>
      </c>
      <c r="N537" s="13">
        <f t="shared" si="590"/>
        <v>0.26792194730016938</v>
      </c>
      <c r="O537" s="13">
        <f t="shared" si="590"/>
        <v>0.24780226525583646</v>
      </c>
      <c r="P537" s="13">
        <f t="shared" si="586"/>
        <v>0.28084085505480622</v>
      </c>
      <c r="Q537" s="13">
        <f t="shared" si="586"/>
        <v>0.274264102003136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>
        <f t="shared" si="591"/>
        <v>0.41999999999999932</v>
      </c>
      <c r="J538" s="13">
        <f t="shared" si="591"/>
        <v>0.42999999999999977</v>
      </c>
      <c r="K538" s="13">
        <f t="shared" si="591"/>
        <v>0.43999999999999984</v>
      </c>
      <c r="L538" s="13">
        <f t="shared" ref="L538:O538" si="592">IFERROR(L92/SUM(L320,L475),"-")</f>
        <v>0.44500000000000012</v>
      </c>
      <c r="M538" s="13">
        <f t="shared" si="592"/>
        <v>0.44999999999999979</v>
      </c>
      <c r="N538" s="13">
        <f t="shared" si="592"/>
        <v>0.45</v>
      </c>
      <c r="O538" s="13">
        <f t="shared" si="592"/>
        <v>0.45</v>
      </c>
      <c r="P538" s="13">
        <f t="shared" si="586"/>
        <v>0.44999999999999996</v>
      </c>
      <c r="Q538" s="13">
        <f t="shared" si="586"/>
        <v>0.45000000000000018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0.23763639289480479</v>
      </c>
      <c r="G539" s="13">
        <f t="shared" ref="G539:K539" si="593">IFERROR(G93/SUM(G321,G476),"-")</f>
        <v>0.29123085696450468</v>
      </c>
      <c r="H539" s="13">
        <f t="shared" si="593"/>
        <v>0.28800471348996892</v>
      </c>
      <c r="I539" s="13">
        <f t="shared" si="593"/>
        <v>0.29866716121763298</v>
      </c>
      <c r="J539" s="13">
        <f t="shared" si="593"/>
        <v>0.30040074436931596</v>
      </c>
      <c r="K539" s="13">
        <f t="shared" si="593"/>
        <v>0.30218557963788351</v>
      </c>
      <c r="L539" s="13">
        <f t="shared" ref="L539:O539" si="594">IFERROR(L93/SUM(L321,L476),"-")</f>
        <v>0.30479345704274441</v>
      </c>
      <c r="M539" s="13">
        <f t="shared" si="594"/>
        <v>0.30655659543433694</v>
      </c>
      <c r="N539" s="13">
        <f t="shared" si="594"/>
        <v>0.30789347601842687</v>
      </c>
      <c r="O539" s="13">
        <f t="shared" si="594"/>
        <v>0.30671069166961329</v>
      </c>
      <c r="P539" s="13">
        <f t="shared" si="586"/>
        <v>0.30717675073069511</v>
      </c>
      <c r="Q539" s="13">
        <f t="shared" si="586"/>
        <v>0.30449110021141396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>
        <f t="shared" si="595"/>
        <v>0.42000000000000004</v>
      </c>
      <c r="J540" s="13">
        <f t="shared" si="595"/>
        <v>0.42999999999999972</v>
      </c>
      <c r="K540" s="13">
        <f t="shared" si="595"/>
        <v>0.43999999999999995</v>
      </c>
      <c r="L540" s="13">
        <f t="shared" ref="L540:O540" si="596">IFERROR(L94/SUM(L322,L477),"-")</f>
        <v>0.44500000000000012</v>
      </c>
      <c r="M540" s="13">
        <f t="shared" si="596"/>
        <v>0.45000000000000023</v>
      </c>
      <c r="N540" s="13">
        <f t="shared" si="596"/>
        <v>0.45000000000000018</v>
      </c>
      <c r="O540" s="13">
        <f t="shared" si="596"/>
        <v>0.4499999999999999</v>
      </c>
      <c r="P540" s="13">
        <f t="shared" si="586"/>
        <v>0.4499999999999999</v>
      </c>
      <c r="Q540" s="13">
        <f t="shared" si="586"/>
        <v>0.45000000000000018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0.36265530977222848</v>
      </c>
      <c r="G541" s="13">
        <f t="shared" ref="G541:K541" si="597">IFERROR(G95/SUM(G323,G478),"-")</f>
        <v>0.36306355511710225</v>
      </c>
      <c r="H541" s="13">
        <f t="shared" si="597"/>
        <v>0.36339294126594202</v>
      </c>
      <c r="I541" s="13">
        <f t="shared" si="597"/>
        <v>0.36438695024839379</v>
      </c>
      <c r="J541" s="13">
        <f t="shared" si="597"/>
        <v>0.36957630383681001</v>
      </c>
      <c r="K541" s="13">
        <f t="shared" si="597"/>
        <v>0.37441646352087393</v>
      </c>
      <c r="L541" s="13">
        <f t="shared" ref="L541:O541" si="598">IFERROR(L95/SUM(L323,L478),"-")</f>
        <v>0.37844597468693852</v>
      </c>
      <c r="M541" s="13">
        <f t="shared" si="598"/>
        <v>0.38400165859041824</v>
      </c>
      <c r="N541" s="13">
        <f t="shared" si="598"/>
        <v>0.38450320271623178</v>
      </c>
      <c r="O541" s="13">
        <f t="shared" si="598"/>
        <v>0.38364733821981944</v>
      </c>
      <c r="P541" s="13">
        <f t="shared" si="586"/>
        <v>0.38293986959716042</v>
      </c>
      <c r="Q541" s="13">
        <f t="shared" si="586"/>
        <v>0.38131973549392695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0.35570684494865251</v>
      </c>
      <c r="G542" s="13">
        <f t="shared" ref="G542:K542" si="599">IFERROR(G96/SUM(G324,G479),"-")</f>
        <v>0.35998891040936504</v>
      </c>
      <c r="H542" s="13">
        <f t="shared" si="599"/>
        <v>0.35924906018721209</v>
      </c>
      <c r="I542" s="13">
        <f t="shared" si="599"/>
        <v>0.35915309236217829</v>
      </c>
      <c r="J542" s="13">
        <f t="shared" si="599"/>
        <v>0.35855894634483609</v>
      </c>
      <c r="K542" s="13">
        <f t="shared" si="599"/>
        <v>0.35713851647982248</v>
      </c>
      <c r="L542" s="13">
        <f t="shared" ref="L542:O542" si="600">IFERROR(L96/SUM(L324,L479),"-")</f>
        <v>0.35724772569224583</v>
      </c>
      <c r="M542" s="13">
        <f t="shared" si="600"/>
        <v>0.35737337002518443</v>
      </c>
      <c r="N542" s="13">
        <f t="shared" si="600"/>
        <v>0.3577676844935157</v>
      </c>
      <c r="O542" s="13">
        <f t="shared" si="600"/>
        <v>0.3578278141758458</v>
      </c>
      <c r="P542" s="13">
        <f t="shared" si="586"/>
        <v>0.35795180370455099</v>
      </c>
      <c r="Q542" s="13">
        <f t="shared" si="586"/>
        <v>0.35763585140208032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>
        <f t="shared" si="601"/>
        <v>0.5999999999999992</v>
      </c>
      <c r="J543" s="13">
        <f t="shared" si="601"/>
        <v>0.60499999999999987</v>
      </c>
      <c r="K543" s="13">
        <f t="shared" si="601"/>
        <v>0.60999999999999988</v>
      </c>
      <c r="L543" s="13">
        <f t="shared" ref="L543:O543" si="602">IFERROR(L97/SUM(L325,L480),"-")</f>
        <v>0.6150000000000001</v>
      </c>
      <c r="M543" s="13">
        <f t="shared" si="602"/>
        <v>0.62000000000000033</v>
      </c>
      <c r="N543" s="13">
        <f t="shared" si="602"/>
        <v>0.62000000000000033</v>
      </c>
      <c r="O543" s="13">
        <f t="shared" si="602"/>
        <v>0.62000000000000011</v>
      </c>
      <c r="P543" s="13">
        <f t="shared" si="586"/>
        <v>0.62000000000000033</v>
      </c>
      <c r="Q543" s="13">
        <f t="shared" si="586"/>
        <v>0.61999999999999922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0.35745695376016606</v>
      </c>
      <c r="G544" s="13">
        <f t="shared" ref="G544:K544" si="603">IFERROR(G131/G359,"-")</f>
        <v>0.35745695376016612</v>
      </c>
      <c r="H544" s="13">
        <f t="shared" si="603"/>
        <v>0.35745695376016601</v>
      </c>
      <c r="I544" s="13">
        <f t="shared" si="603"/>
        <v>0.3574569537601654</v>
      </c>
      <c r="J544" s="13">
        <f t="shared" si="603"/>
        <v>0.35745695376016623</v>
      </c>
      <c r="K544" s="13">
        <f t="shared" si="603"/>
        <v>0.35745695376016573</v>
      </c>
      <c r="L544" s="13">
        <f t="shared" ref="L544:O544" si="604">IFERROR(L131/L359,"-")</f>
        <v>0.3574569537601659</v>
      </c>
      <c r="M544" s="13">
        <f t="shared" si="604"/>
        <v>0.35745695376016584</v>
      </c>
      <c r="N544" s="13">
        <f t="shared" si="604"/>
        <v>0.35745695376016595</v>
      </c>
      <c r="O544" s="13">
        <f t="shared" si="604"/>
        <v>0.35745695376016551</v>
      </c>
      <c r="P544" s="13">
        <f>IFERROR(P131/P359,"-")</f>
        <v>0.35745695376016612</v>
      </c>
      <c r="Q544" s="13">
        <f>IFERROR(Q131/Q359,"-")</f>
        <v>0.3574569537601659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 t="str">
        <f t="shared" si="605"/>
        <v>-</v>
      </c>
      <c r="L545" s="13" t="str">
        <f t="shared" ref="L545:O545" si="606">IFERROR(L132/L360,"-")</f>
        <v>-</v>
      </c>
      <c r="M545" s="13" t="str">
        <f t="shared" si="606"/>
        <v>-</v>
      </c>
      <c r="N545" s="13" t="str">
        <f t="shared" si="606"/>
        <v>-</v>
      </c>
      <c r="O545" s="13" t="str">
        <f t="shared" si="606"/>
        <v>-</v>
      </c>
      <c r="P545" s="13" t="str">
        <f>IFERROR(P132/P360,"-")</f>
        <v>-</v>
      </c>
      <c r="Q545" s="13" t="str">
        <f>IFERROR(Q132/Q360,"-")</f>
        <v>-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3.8343839468383496E-2</v>
      </c>
      <c r="G546" s="13">
        <f t="shared" ref="G546:K546" si="607">IFERROR(G133/SUM(G361,G428),"-")</f>
        <v>3.7565612761816081E-2</v>
      </c>
      <c r="H546" s="13">
        <f t="shared" si="607"/>
        <v>3.7375306762497285E-2</v>
      </c>
      <c r="I546" s="13">
        <f t="shared" si="607"/>
        <v>3.7539257831338074E-2</v>
      </c>
      <c r="J546" s="13">
        <f t="shared" si="607"/>
        <v>3.7498761618546254E-2</v>
      </c>
      <c r="K546" s="13">
        <f t="shared" si="607"/>
        <v>3.770826646035217E-2</v>
      </c>
      <c r="L546" s="13">
        <f t="shared" ref="L546:O546" si="608">IFERROR(L133/SUM(L361,L428),"-")</f>
        <v>3.791633581504978E-2</v>
      </c>
      <c r="M546" s="13">
        <f t="shared" si="608"/>
        <v>3.8123975839333413E-2</v>
      </c>
      <c r="N546" s="13">
        <f t="shared" si="608"/>
        <v>3.8124130610612116E-2</v>
      </c>
      <c r="O546" s="13">
        <f t="shared" si="608"/>
        <v>3.8124263405852829E-2</v>
      </c>
      <c r="P546" s="13">
        <f>IFERROR(P133/SUM(P361,P428),"-")</f>
        <v>3.8124319904503705E-2</v>
      </c>
      <c r="Q546" s="13">
        <f>IFERROR(Q133/SUM(Q361,Q428),"-")</f>
        <v>3.8125391854997914E-2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 t="str">
        <f t="shared" si="609"/>
        <v>-</v>
      </c>
      <c r="L547" s="13" t="str">
        <f t="shared" ref="L547:O547" si="610">IFERROR(L134/SUM(L362,L429),"-")</f>
        <v>-</v>
      </c>
      <c r="M547" s="13" t="str">
        <f t="shared" si="610"/>
        <v>-</v>
      </c>
      <c r="N547" s="13" t="str">
        <f t="shared" si="610"/>
        <v>-</v>
      </c>
      <c r="O547" s="13" t="str">
        <f t="shared" si="610"/>
        <v>-</v>
      </c>
      <c r="P547" s="13" t="str">
        <f>IFERROR(P134/SUM(P362,P429),"-")</f>
        <v>-</v>
      </c>
      <c r="Q547" s="13" t="str">
        <f>IFERROR(Q134/SUM(Q362,Q429),"-")</f>
        <v>-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6.1972993664327507E-2</v>
      </c>
      <c r="G548" s="13">
        <f t="shared" ref="G548:K548" si="611">IFERROR(G135/SUM(G363,G504),"-")</f>
        <v>6.1972997065772972E-2</v>
      </c>
      <c r="H548" s="13">
        <f t="shared" si="611"/>
        <v>6.1972650567355257E-2</v>
      </c>
      <c r="I548" s="13">
        <f t="shared" si="611"/>
        <v>6.1972650567355236E-2</v>
      </c>
      <c r="J548" s="13">
        <f t="shared" si="611"/>
        <v>6.1972650567355271E-2</v>
      </c>
      <c r="K548" s="13">
        <f t="shared" si="611"/>
        <v>6.1972650567355257E-2</v>
      </c>
      <c r="L548" s="13">
        <f t="shared" ref="L548:O548" si="612">IFERROR(L135/SUM(L363,L504),"-")</f>
        <v>6.1972650567355264E-2</v>
      </c>
      <c r="M548" s="13">
        <f t="shared" si="612"/>
        <v>6.1972650567355264E-2</v>
      </c>
      <c r="N548" s="13">
        <f t="shared" si="612"/>
        <v>6.1972650567355285E-2</v>
      </c>
      <c r="O548" s="13">
        <f t="shared" si="612"/>
        <v>6.1972650567355306E-2</v>
      </c>
      <c r="P548" s="13">
        <f>IFERROR(P135/SUM(P363,P504),"-")</f>
        <v>6.1972650567355222E-2</v>
      </c>
      <c r="Q548" s="13">
        <f>IFERROR(Q135/SUM(Q363,Q504),"-")</f>
        <v>6.1972650567355375E-2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 t="str">
        <f t="shared" si="613"/>
        <v>-</v>
      </c>
      <c r="L549" s="13" t="str">
        <f t="shared" ref="L549:O549" si="614">IFERROR(L136/SUM(L364,L505),"-")</f>
        <v>-</v>
      </c>
      <c r="M549" s="13" t="str">
        <f t="shared" si="614"/>
        <v>-</v>
      </c>
      <c r="N549" s="13" t="str">
        <f t="shared" si="614"/>
        <v>-</v>
      </c>
      <c r="O549" s="13" t="str">
        <f t="shared" si="614"/>
        <v>-</v>
      </c>
      <c r="P549" s="13" t="str">
        <f>IFERROR(P136/SUM(P364,P505),"-")</f>
        <v>-</v>
      </c>
      <c r="Q549" s="13" t="str">
        <f>IFERROR(Q136/SUM(Q364,Q505),"-")</f>
        <v>-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0.24372639052296374</v>
      </c>
      <c r="G550" s="13">
        <f t="shared" ref="G550:K550" si="615">IFERROR(G152/SUM(G380,G437),"-")</f>
        <v>0.25007432965106829</v>
      </c>
      <c r="H550" s="13">
        <f t="shared" si="615"/>
        <v>0.25932975231179572</v>
      </c>
      <c r="I550" s="13">
        <f t="shared" si="615"/>
        <v>0.27497358199486766</v>
      </c>
      <c r="J550" s="13">
        <f t="shared" si="615"/>
        <v>0.29058167069029278</v>
      </c>
      <c r="K550" s="13">
        <f t="shared" si="615"/>
        <v>0.3061895396110304</v>
      </c>
      <c r="L550" s="13">
        <f t="shared" ref="L550:O550" si="616">IFERROR(L152/SUM(L380,L437),"-")</f>
        <v>0.30612329958509649</v>
      </c>
      <c r="M550" s="13">
        <f t="shared" si="616"/>
        <v>0.3060850518289332</v>
      </c>
      <c r="N550" s="13">
        <f t="shared" si="616"/>
        <v>0.30552436078172485</v>
      </c>
      <c r="O550" s="13">
        <f t="shared" si="616"/>
        <v>0.30512883332354479</v>
      </c>
      <c r="P550" s="13">
        <f>IFERROR(P152/SUM(P380,P437),"-")</f>
        <v>0.30564774309528525</v>
      </c>
      <c r="Q550" s="13">
        <f>IFERROR(Q152/SUM(Q380,Q437),"-")</f>
        <v>0.30391709208307371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</v>
      </c>
      <c r="L551" s="13">
        <f t="shared" ref="L551:O551" si="618">IFERROR(L153/L381,"-")</f>
        <v>0</v>
      </c>
      <c r="M551" s="13">
        <f t="shared" si="618"/>
        <v>0</v>
      </c>
      <c r="N551" s="13">
        <f t="shared" si="618"/>
        <v>0</v>
      </c>
      <c r="O551" s="13">
        <f t="shared" si="618"/>
        <v>0</v>
      </c>
      <c r="P551" s="13">
        <f>IFERROR(P153/P381,"-")</f>
        <v>0</v>
      </c>
      <c r="Q551" s="13">
        <f>IFERROR(Q153/Q381,"-")</f>
        <v>0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0.19732464359813265</v>
      </c>
      <c r="G552" s="13">
        <f t="shared" ref="G552:K552" si="619">IFERROR(G154/SUM(G382,G513),"-")</f>
        <v>0.22581311618970798</v>
      </c>
      <c r="H552" s="13">
        <f t="shared" si="619"/>
        <v>0.25480549423750692</v>
      </c>
      <c r="I552" s="13">
        <f t="shared" si="619"/>
        <v>0.33835900455502654</v>
      </c>
      <c r="J552" s="13">
        <f t="shared" si="619"/>
        <v>0.34571444890621272</v>
      </c>
      <c r="K552" s="13">
        <f t="shared" si="619"/>
        <v>0.35304365783668101</v>
      </c>
      <c r="L552" s="13">
        <f t="shared" ref="L552:O552" si="620">IFERROR(L154/SUM(L382,L513),"-")</f>
        <v>0.36034133133701934</v>
      </c>
      <c r="M552" s="13">
        <f t="shared" si="620"/>
        <v>0.36760269598550488</v>
      </c>
      <c r="N552" s="13">
        <f t="shared" si="620"/>
        <v>0.36764215693372587</v>
      </c>
      <c r="O552" s="13">
        <f t="shared" si="620"/>
        <v>0.36759914487645784</v>
      </c>
      <c r="P552" s="13">
        <f t="shared" ref="P552:Q556" si="621">IFERROR(P154/SUM(P382,P513),"-")</f>
        <v>0.36761028360723513</v>
      </c>
      <c r="Q552" s="13">
        <f t="shared" si="621"/>
        <v>0.36754406191098171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</v>
      </c>
      <c r="L553" s="13">
        <f t="shared" ref="L553:O553" si="623">IFERROR(L155/SUM(L383,L514),"-")</f>
        <v>0</v>
      </c>
      <c r="M553" s="13">
        <f t="shared" si="623"/>
        <v>0</v>
      </c>
      <c r="N553" s="13">
        <f t="shared" si="623"/>
        <v>0</v>
      </c>
      <c r="O553" s="13">
        <f t="shared" si="623"/>
        <v>0</v>
      </c>
      <c r="P553" s="13">
        <f t="shared" si="621"/>
        <v>0</v>
      </c>
      <c r="Q553" s="13">
        <f t="shared" si="621"/>
        <v>0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0.1919239659634154</v>
      </c>
      <c r="J554" s="13">
        <f t="shared" si="624"/>
        <v>0.21277876601040208</v>
      </c>
      <c r="K554" s="13">
        <f t="shared" si="624"/>
        <v>0.22098554921076066</v>
      </c>
      <c r="L554" s="13">
        <f t="shared" ref="L554:O554" si="625">IFERROR(L156/SUM(L384,L515),"-")</f>
        <v>0.21719671023535586</v>
      </c>
      <c r="M554" s="13">
        <f t="shared" si="625"/>
        <v>0.22382048252258821</v>
      </c>
      <c r="N554" s="13">
        <f t="shared" si="625"/>
        <v>0.23584351217104321</v>
      </c>
      <c r="O554" s="13">
        <f t="shared" si="625"/>
        <v>0.22622835067678032</v>
      </c>
      <c r="P554" s="13">
        <f t="shared" si="621"/>
        <v>0.21735366063974243</v>
      </c>
      <c r="Q554" s="13">
        <f t="shared" si="621"/>
        <v>0.20883783572900316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0.23803467471445977</v>
      </c>
      <c r="J555" s="13">
        <f t="shared" si="626"/>
        <v>0.24406497907486599</v>
      </c>
      <c r="K555" s="13">
        <f t="shared" si="626"/>
        <v>0.24790468110631617</v>
      </c>
      <c r="L555" s="13">
        <f t="shared" ref="L555:O555" si="627">IFERROR(L157/SUM(L385,L516),"-")</f>
        <v>0.2482721467129223</v>
      </c>
      <c r="M555" s="13">
        <f t="shared" si="627"/>
        <v>0.25781025729164292</v>
      </c>
      <c r="N555" s="13">
        <f t="shared" si="627"/>
        <v>0.26669150019239635</v>
      </c>
      <c r="O555" s="13">
        <f t="shared" si="627"/>
        <v>0.25309532540570046</v>
      </c>
      <c r="P555" s="13">
        <f t="shared" si="621"/>
        <v>0.25830527751002719</v>
      </c>
      <c r="Q555" s="13">
        <f t="shared" si="621"/>
        <v>0.25173236406128374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0.31801142815627481</v>
      </c>
      <c r="J556" s="13">
        <f t="shared" si="628"/>
        <v>0.30959262650169322</v>
      </c>
      <c r="K556" s="13">
        <f t="shared" si="628"/>
        <v>0.31163478440614367</v>
      </c>
      <c r="L556" s="13">
        <f t="shared" ref="L556:O556" si="629">IFERROR(L158/SUM(L386,L517),"-")</f>
        <v>0.32345494969543925</v>
      </c>
      <c r="M556" s="13">
        <f t="shared" si="629"/>
        <v>0.32007593010561913</v>
      </c>
      <c r="N556" s="13">
        <f t="shared" si="629"/>
        <v>0.33384316626734761</v>
      </c>
      <c r="O556" s="13">
        <f t="shared" si="629"/>
        <v>0.32942241455585791</v>
      </c>
      <c r="P556" s="13">
        <f t="shared" si="621"/>
        <v>0.33323465250681955</v>
      </c>
      <c r="Q556" s="13">
        <f t="shared" si="621"/>
        <v>0.33098797886989817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0.14999999999999988</v>
      </c>
      <c r="M563" s="13">
        <f t="shared" si="631"/>
        <v>0.15000000000000002</v>
      </c>
      <c r="N563" s="13">
        <f t="shared" si="631"/>
        <v>0.15000000000000005</v>
      </c>
      <c r="O563" s="13">
        <f t="shared" si="631"/>
        <v>0.15</v>
      </c>
      <c r="P563" s="13">
        <f>IFERROR(P168/P396,"-")</f>
        <v>0.15000000000000005</v>
      </c>
      <c r="Q563" s="13">
        <f>IFERROR(Q168/Q396,"-")</f>
        <v>0.15000000000000008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</v>
      </c>
      <c r="L564" s="13">
        <f t="shared" ref="L564:O564" si="633">IFERROR(L170/SUM(L398,L439),"-")</f>
        <v>0.42</v>
      </c>
      <c r="M564" s="13">
        <f t="shared" si="633"/>
        <v>0.42000000000000032</v>
      </c>
      <c r="N564" s="13">
        <f t="shared" si="633"/>
        <v>0.41999999999999948</v>
      </c>
      <c r="O564" s="13">
        <f t="shared" si="633"/>
        <v>0.41999999999999965</v>
      </c>
      <c r="P564" s="13">
        <f>IFERROR(P170/SUM(P398,P439),"-")</f>
        <v>0.41999999999999982</v>
      </c>
      <c r="Q564" s="13">
        <f>IFERROR(Q170/SUM(Q398,Q439),"-")</f>
        <v>0.41999999999999965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0.49500000000000044</v>
      </c>
      <c r="J565" s="13">
        <f t="shared" si="634"/>
        <v>0.52250000000000008</v>
      </c>
      <c r="K565" s="13">
        <f t="shared" si="634"/>
        <v>0.5499999999999996</v>
      </c>
      <c r="L565" s="13">
        <f t="shared" ref="L565:O565" si="635">IFERROR(L171/SUM(L399,L519),"-")</f>
        <v>0.57499999999999951</v>
      </c>
      <c r="M565" s="13">
        <f t="shared" si="635"/>
        <v>0.59999999999999953</v>
      </c>
      <c r="N565" s="13">
        <f t="shared" si="635"/>
        <v>0.59999999999999987</v>
      </c>
      <c r="O565" s="13">
        <f t="shared" si="635"/>
        <v>0.6000000000000002</v>
      </c>
      <c r="P565" s="13">
        <f>IFERROR(P171/SUM(P399,P519),"-")</f>
        <v>0.60000000000000053</v>
      </c>
      <c r="Q565" s="13">
        <f>IFERROR(Q171/SUM(Q399,Q519),"-")</f>
        <v>0.6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0.47499999999999964</v>
      </c>
      <c r="J566" s="13">
        <f t="shared" si="636"/>
        <v>0.50749999999999984</v>
      </c>
      <c r="K566" s="13">
        <f t="shared" si="636"/>
        <v>0.54000000000000081</v>
      </c>
      <c r="L566" s="13">
        <f t="shared" ref="L566:O566" si="637">IFERROR(L172/SUM(L400,L520),"-")</f>
        <v>0.55749999999999922</v>
      </c>
      <c r="M566" s="13">
        <f t="shared" si="637"/>
        <v>0.57500000000000007</v>
      </c>
      <c r="N566" s="13">
        <f t="shared" si="637"/>
        <v>0.57500000000000062</v>
      </c>
      <c r="O566" s="13">
        <f t="shared" si="637"/>
        <v>0.57500000000000029</v>
      </c>
      <c r="P566" s="13">
        <f>IFERROR(P172/SUM(P400,P520),"-")</f>
        <v>0.57499999999999929</v>
      </c>
      <c r="Q566" s="13">
        <f>IFERROR(Q172/SUM(Q400,Q520),"-")</f>
        <v>0.57499999999999996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0.69999780188488969</v>
      </c>
      <c r="G567" s="13">
        <f t="shared" si="638"/>
        <v>0.69997838632948151</v>
      </c>
      <c r="H567" s="13">
        <f t="shared" si="638"/>
        <v>0.6999983868820604</v>
      </c>
      <c r="I567" s="13">
        <f t="shared" si="638"/>
        <v>0.69999534735729096</v>
      </c>
      <c r="J567" s="13">
        <f t="shared" si="638"/>
        <v>0.69999486729803673</v>
      </c>
      <c r="K567" s="13">
        <f t="shared" si="638"/>
        <v>0.69999351777241248</v>
      </c>
      <c r="L567" s="13">
        <f t="shared" ref="L567:O567" si="639">IFERROR(L174/L402,"-")</f>
        <v>0.69995008249605084</v>
      </c>
      <c r="M567" s="13">
        <f t="shared" si="639"/>
        <v>0.69998796952661468</v>
      </c>
      <c r="N567" s="13">
        <f t="shared" si="639"/>
        <v>0.69999790327206857</v>
      </c>
      <c r="O567" s="13">
        <f t="shared" si="639"/>
        <v>0.69999789945974866</v>
      </c>
      <c r="P567" s="13">
        <f t="shared" ref="P567:Q573" si="640">IFERROR(P174/P402,"-")</f>
        <v>0.6999979068257326</v>
      </c>
      <c r="Q567" s="13">
        <f t="shared" si="640"/>
        <v>0.6999979095611174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0.86697731352307805</v>
      </c>
      <c r="G568" s="13">
        <f t="shared" si="638"/>
        <v>0.8669654001029764</v>
      </c>
      <c r="H568" s="13">
        <f t="shared" si="638"/>
        <v>0.86698498960427228</v>
      </c>
      <c r="I568" s="13">
        <f t="shared" si="638"/>
        <v>0.86698963651352057</v>
      </c>
      <c r="J568" s="13">
        <f t="shared" si="638"/>
        <v>0.86701559384836113</v>
      </c>
      <c r="K568" s="13">
        <f t="shared" si="638"/>
        <v>0.86703734201909932</v>
      </c>
      <c r="L568" s="13">
        <f t="shared" ref="L568:O568" si="641">IFERROR(L175/L403,"-")</f>
        <v>0.86703730252331834</v>
      </c>
      <c r="M568" s="13">
        <f t="shared" si="641"/>
        <v>0.86703847913392684</v>
      </c>
      <c r="N568" s="13">
        <f t="shared" si="641"/>
        <v>0.86703871182398473</v>
      </c>
      <c r="O568" s="13">
        <f t="shared" si="641"/>
        <v>0.86703883354210864</v>
      </c>
      <c r="P568" s="13">
        <f t="shared" si="640"/>
        <v>0.86703883725702169</v>
      </c>
      <c r="Q568" s="13">
        <f t="shared" si="640"/>
        <v>0.86703886033620092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0.89419782994780317</v>
      </c>
      <c r="G569" s="13">
        <f t="shared" si="638"/>
        <v>0.89417145907111195</v>
      </c>
      <c r="H569" s="13">
        <f t="shared" si="638"/>
        <v>0.89419877014043569</v>
      </c>
      <c r="I569" s="13">
        <f t="shared" si="638"/>
        <v>0.89421162421738465</v>
      </c>
      <c r="J569" s="13">
        <f t="shared" si="638"/>
        <v>0.8942447020178963</v>
      </c>
      <c r="K569" s="13">
        <f t="shared" si="638"/>
        <v>0.89426391387600501</v>
      </c>
      <c r="L569" s="13">
        <f t="shared" ref="L569:O569" si="642">IFERROR(L176/L404,"-")</f>
        <v>0.8942687557924367</v>
      </c>
      <c r="M569" s="13">
        <f t="shared" si="642"/>
        <v>0.89426941217687239</v>
      </c>
      <c r="N569" s="13">
        <f t="shared" si="642"/>
        <v>0.89426950983782871</v>
      </c>
      <c r="O569" s="13">
        <f t="shared" si="642"/>
        <v>0.89426954792329216</v>
      </c>
      <c r="P569" s="13">
        <f t="shared" si="640"/>
        <v>0.89426955496636917</v>
      </c>
      <c r="Q569" s="13">
        <f t="shared" si="640"/>
        <v>0.8942695751924008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0.90404841286619575</v>
      </c>
      <c r="G570" s="13">
        <f t="shared" si="638"/>
        <v>0.90404712029308143</v>
      </c>
      <c r="H570" s="13">
        <f t="shared" si="638"/>
        <v>0.90409971893099728</v>
      </c>
      <c r="I570" s="13">
        <f t="shared" si="638"/>
        <v>0.90426249563418859</v>
      </c>
      <c r="J570" s="13">
        <f t="shared" si="638"/>
        <v>0.90426529008205991</v>
      </c>
      <c r="K570" s="13">
        <f t="shared" si="638"/>
        <v>0.90426555387166474</v>
      </c>
      <c r="L570" s="13">
        <f t="shared" ref="L570:O570" si="643">IFERROR(L177/L405,"-")</f>
        <v>0.90426549501390763</v>
      </c>
      <c r="M570" s="13">
        <f t="shared" si="643"/>
        <v>0.90426636243942726</v>
      </c>
      <c r="N570" s="13">
        <f t="shared" si="643"/>
        <v>0.90426656263371674</v>
      </c>
      <c r="O570" s="13">
        <f t="shared" si="643"/>
        <v>0.904267033545195</v>
      </c>
      <c r="P570" s="13">
        <f t="shared" si="640"/>
        <v>0.90426728002442669</v>
      </c>
      <c r="Q570" s="13">
        <f t="shared" si="640"/>
        <v>0.90426774860880144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0.90404870530160297</v>
      </c>
      <c r="G571" s="13">
        <f t="shared" si="638"/>
        <v>0.90404726704668548</v>
      </c>
      <c r="H571" s="13">
        <f t="shared" si="638"/>
        <v>0.90409120131732246</v>
      </c>
      <c r="I571" s="13">
        <f t="shared" si="638"/>
        <v>0.90426080489437055</v>
      </c>
      <c r="J571" s="13">
        <f t="shared" si="638"/>
        <v>0.90426420448628786</v>
      </c>
      <c r="K571" s="13">
        <f t="shared" si="638"/>
        <v>0.90426460441425538</v>
      </c>
      <c r="L571" s="13">
        <f t="shared" ref="L571:O571" si="644">IFERROR(L178/L406,"-")</f>
        <v>0.90426462724075751</v>
      </c>
      <c r="M571" s="13">
        <f t="shared" si="644"/>
        <v>0.90426539286689822</v>
      </c>
      <c r="N571" s="13">
        <f t="shared" si="644"/>
        <v>0.90426607058575825</v>
      </c>
      <c r="O571" s="13">
        <f t="shared" si="644"/>
        <v>0.9042661708841071</v>
      </c>
      <c r="P571" s="13">
        <f t="shared" si="640"/>
        <v>0.90426634375054604</v>
      </c>
      <c r="Q571" s="13">
        <f t="shared" si="640"/>
        <v>0.90426639112348173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0.9040487010607885</v>
      </c>
      <c r="G572" s="13">
        <f t="shared" si="638"/>
        <v>0.90404726249978373</v>
      </c>
      <c r="H572" s="13">
        <f t="shared" si="638"/>
        <v>0.90409103080455333</v>
      </c>
      <c r="I572" s="13">
        <f t="shared" si="638"/>
        <v>0.90426086702283792</v>
      </c>
      <c r="J572" s="13">
        <f t="shared" si="638"/>
        <v>0.9042642896530112</v>
      </c>
      <c r="K572" s="13">
        <f t="shared" si="638"/>
        <v>0.90426517450112209</v>
      </c>
      <c r="L572" s="13">
        <f t="shared" ref="L572:O572" si="645">IFERROR(L179/L407,"-")</f>
        <v>0.9042648871445127</v>
      </c>
      <c r="M572" s="13">
        <f t="shared" si="645"/>
        <v>0.90426544082959748</v>
      </c>
      <c r="N572" s="13">
        <f t="shared" si="645"/>
        <v>0.90426610255284523</v>
      </c>
      <c r="O572" s="13">
        <f t="shared" si="645"/>
        <v>0.90426620657640899</v>
      </c>
      <c r="P572" s="13">
        <f t="shared" si="640"/>
        <v>0.90426637673600574</v>
      </c>
      <c r="Q572" s="13">
        <f t="shared" si="640"/>
        <v>0.90426642413028591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0.90404923278990579</v>
      </c>
      <c r="G573" s="13">
        <f t="shared" si="638"/>
        <v>0.90404793626616309</v>
      </c>
      <c r="H573" s="13">
        <f t="shared" si="638"/>
        <v>0.90409575295316325</v>
      </c>
      <c r="I573" s="13">
        <f t="shared" si="638"/>
        <v>0.90426338832952879</v>
      </c>
      <c r="J573" s="13">
        <f t="shared" si="638"/>
        <v>0.90426576731955677</v>
      </c>
      <c r="K573" s="13">
        <f t="shared" si="638"/>
        <v>0.90426642047655714</v>
      </c>
      <c r="L573" s="13">
        <f t="shared" ref="L573:O573" si="646">IFERROR(L180/L408,"-")</f>
        <v>0.90426629590215535</v>
      </c>
      <c r="M573" s="13">
        <f t="shared" si="646"/>
        <v>0.90426658155123441</v>
      </c>
      <c r="N573" s="13">
        <f t="shared" si="646"/>
        <v>0.90426702186711405</v>
      </c>
      <c r="O573" s="13">
        <f t="shared" si="646"/>
        <v>0.90426717608867702</v>
      </c>
      <c r="P573" s="13">
        <f t="shared" si="640"/>
        <v>0.90426727568026655</v>
      </c>
      <c r="Q573" s="13">
        <f t="shared" si="640"/>
        <v>0.90426733105391233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0.59933751921108491</v>
      </c>
      <c r="G575" s="4">
        <f t="shared" ref="G575:K575" si="647">IFERROR(G212/G442,"-")</f>
        <v>0.55306045316411534</v>
      </c>
      <c r="H575" s="4">
        <f t="shared" si="647"/>
        <v>0.55297982001545654</v>
      </c>
      <c r="I575" s="4">
        <f t="shared" si="647"/>
        <v>0.47622681064061051</v>
      </c>
      <c r="J575" s="4">
        <f t="shared" si="647"/>
        <v>0.49679071120956797</v>
      </c>
      <c r="K575" s="4">
        <f t="shared" si="647"/>
        <v>0.49682636639052941</v>
      </c>
      <c r="L575" s="4">
        <f t="shared" ref="L575:O575" si="648">IFERROR(L212/L442,"-")</f>
        <v>0.39044168990601619</v>
      </c>
      <c r="M575" s="4">
        <f t="shared" si="648"/>
        <v>0.49678036002258075</v>
      </c>
      <c r="N575" s="4">
        <f t="shared" si="648"/>
        <v>0.3811275230749987</v>
      </c>
      <c r="O575" s="4">
        <f t="shared" si="648"/>
        <v>0.3814473213578099</v>
      </c>
      <c r="P575" s="4">
        <f>IFERROR(P212/P442,"-")</f>
        <v>0.38113008871024179</v>
      </c>
      <c r="Q575" s="4">
        <f>IFERROR(Q212/Q442,"-")</f>
        <v>0.38117967949021109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0.85445501111132516</v>
      </c>
      <c r="G577" s="4">
        <f t="shared" ref="G577:K577" si="651">IFERROR(G220/G450,"-")</f>
        <v>0.85445501111132516</v>
      </c>
      <c r="H577" s="4">
        <f t="shared" si="651"/>
        <v>0.85445501111132527</v>
      </c>
      <c r="I577" s="4">
        <f t="shared" si="651"/>
        <v>0.85445501111132383</v>
      </c>
      <c r="J577" s="4">
        <f t="shared" si="651"/>
        <v>0.85445501111132427</v>
      </c>
      <c r="K577" s="4">
        <f t="shared" si="651"/>
        <v>0.85445501111132549</v>
      </c>
      <c r="L577" s="4">
        <f t="shared" ref="L577:O577" si="652">IFERROR(L220/L450,"-")</f>
        <v>0.8544550111113246</v>
      </c>
      <c r="M577" s="4">
        <f t="shared" si="652"/>
        <v>0.85445501111132449</v>
      </c>
      <c r="N577" s="4">
        <f t="shared" si="652"/>
        <v>0.85445501111132571</v>
      </c>
      <c r="O577" s="4">
        <f t="shared" si="652"/>
        <v>0.8544550111113246</v>
      </c>
      <c r="P577" s="4">
        <f>IFERROR(P220/P450,"-")</f>
        <v>0.85445501111132505</v>
      </c>
      <c r="Q577" s="4">
        <f>IFERROR(Q220/Q450,"-")</f>
        <v>0.85445501111132394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0.70000000000000029</v>
      </c>
      <c r="G578" s="4">
        <f t="shared" ref="G578:K578" si="653">IFERROR(G226/G456,"-")</f>
        <v>0.70000000000000007</v>
      </c>
      <c r="H578" s="4">
        <f t="shared" si="653"/>
        <v>0.69999999999999962</v>
      </c>
      <c r="I578" s="4">
        <f t="shared" si="653"/>
        <v>0.69999999999999984</v>
      </c>
      <c r="J578" s="4">
        <f t="shared" si="653"/>
        <v>0.6999999999999994</v>
      </c>
      <c r="K578" s="4">
        <f t="shared" si="653"/>
        <v>0.70000000000000051</v>
      </c>
      <c r="L578" s="4">
        <f t="shared" ref="L578:O578" si="654">IFERROR(L226/L456,"-")</f>
        <v>0.69999999999999929</v>
      </c>
      <c r="M578" s="4">
        <f t="shared" si="654"/>
        <v>0.69999999999999973</v>
      </c>
      <c r="N578" s="4">
        <f t="shared" si="654"/>
        <v>0.70000000000000107</v>
      </c>
      <c r="O578" s="4">
        <f t="shared" si="654"/>
        <v>0.7</v>
      </c>
      <c r="P578" s="4">
        <f>IFERROR(P226/P456,"-")</f>
        <v>0.69999999999999984</v>
      </c>
      <c r="Q578" s="4">
        <f>IFERROR(Q226/Q456,"-")</f>
        <v>0.6999999999999994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0.50000000000000011</v>
      </c>
      <c r="J579">
        <f t="shared" si="655"/>
        <v>0.5</v>
      </c>
      <c r="K579">
        <f t="shared" si="655"/>
        <v>0.5</v>
      </c>
      <c r="L579">
        <f t="shared" ref="L579:O579" si="656">IFERROR(L228/L458,"-")</f>
        <v>0.49999999999999994</v>
      </c>
      <c r="M579">
        <f t="shared" si="656"/>
        <v>0.50000000000000011</v>
      </c>
      <c r="N579">
        <f t="shared" si="656"/>
        <v>0.49999999999999967</v>
      </c>
      <c r="O579">
        <f t="shared" si="656"/>
        <v>0.49999999999999978</v>
      </c>
      <c r="P579">
        <f>IFERROR(P228/P458,"-")</f>
        <v>0.50000000000000044</v>
      </c>
      <c r="Q579">
        <f>IFERROR(Q228/Q458,"-")</f>
        <v>0.50000000000000056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0.84999999999999964</v>
      </c>
      <c r="L580">
        <f t="shared" ref="L580:O580" si="658">IFERROR(L230/L460,"-")</f>
        <v>0.84999999999999909</v>
      </c>
      <c r="M580">
        <f t="shared" si="658"/>
        <v>0.85000000000000009</v>
      </c>
      <c r="N580">
        <f t="shared" si="658"/>
        <v>0.85</v>
      </c>
      <c r="O580">
        <f t="shared" si="658"/>
        <v>0.85000000000000053</v>
      </c>
      <c r="P580">
        <f>IFERROR(P230/P460,"-")</f>
        <v>0.84999999999999964</v>
      </c>
      <c r="Q580">
        <f>IFERROR(Q230/Q460,"-")</f>
        <v>0.85000000000000009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3.0000000000000004</v>
      </c>
      <c r="H581" s="4">
        <f t="shared" si="659"/>
        <v>2.9999999999999973</v>
      </c>
      <c r="I581" s="4">
        <f t="shared" si="659"/>
        <v>2.9999999999999987</v>
      </c>
      <c r="J581" s="4">
        <f t="shared" si="659"/>
        <v>3.0000000000000022</v>
      </c>
      <c r="K581" s="4">
        <f t="shared" si="659"/>
        <v>3.0000000000000004</v>
      </c>
      <c r="L581" s="4">
        <f t="shared" ref="L581:O581" si="660">IFERROR(L232/L462,"-")</f>
        <v>2.9999999999999969</v>
      </c>
      <c r="M581" s="4">
        <f t="shared" si="660"/>
        <v>3.0000000000000022</v>
      </c>
      <c r="N581" s="4">
        <f t="shared" si="660"/>
        <v>2.9999999999999991</v>
      </c>
      <c r="O581" s="4">
        <f t="shared" si="660"/>
        <v>3.0000000000000009</v>
      </c>
      <c r="P581" s="4">
        <f>IFERROR(P232/P462,"-")</f>
        <v>3.0000000000000027</v>
      </c>
      <c r="Q581" s="4">
        <f>IFERROR(Q232/Q462,"-")</f>
        <v>3.0000000000000009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0.61645354141771425</v>
      </c>
      <c r="G582" s="3">
        <f>[1]Other_transformation!C$5</f>
        <v>0.6372808510307536</v>
      </c>
      <c r="H582" s="3">
        <f>[1]Other_transformation!D$5</f>
        <v>0.63044978090851178</v>
      </c>
      <c r="I582" s="3">
        <f>[1]Other_transformation!E$5</f>
        <v>5.9901038416901721E-4</v>
      </c>
      <c r="J582" s="3">
        <f>[1]Other_transformation!F$5</f>
        <v>4.7339466135452922E-4</v>
      </c>
      <c r="K582" s="3">
        <f>[1]Other_transformation!G$5</f>
        <v>8.4649588978543257E-4</v>
      </c>
      <c r="L582" s="3">
        <f>[1]Other_transformation!H$5</f>
        <v>1.2575590032549821E-3</v>
      </c>
      <c r="M582" s="3">
        <f>[1]Other_transformation!I$5</f>
        <v>2.2793841887930533E-2</v>
      </c>
      <c r="N582" s="3">
        <f>[1]Other_transformation!J$5</f>
        <v>0.27798231197707207</v>
      </c>
      <c r="O582" s="3">
        <f>[1]Other_transformation!K$5</f>
        <v>0.45374230607164118</v>
      </c>
      <c r="P582" s="3">
        <f>[1]Other_transformation!L$5</f>
        <v>1.6819644430739533</v>
      </c>
      <c r="Q582" s="3">
        <f>[1]Other_transformation!M$5</f>
        <v>2.0292283116600478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0.61645354141771425</v>
      </c>
      <c r="G583" s="1">
        <f t="shared" ref="G583:K583" si="661">G582</f>
        <v>0.6372808510307536</v>
      </c>
      <c r="H583" s="1">
        <f t="shared" si="661"/>
        <v>0.63044978090851178</v>
      </c>
      <c r="I583" s="1">
        <f t="shared" si="661"/>
        <v>5.9901038416901721E-4</v>
      </c>
      <c r="J583" s="1">
        <f t="shared" si="661"/>
        <v>4.7339466135452922E-4</v>
      </c>
      <c r="K583" s="1">
        <f t="shared" si="661"/>
        <v>8.4649588978543257E-4</v>
      </c>
      <c r="L583" s="1">
        <f t="shared" ref="L583:O583" si="662">L582</f>
        <v>1.2575590032549821E-3</v>
      </c>
      <c r="M583" s="1">
        <f t="shared" si="662"/>
        <v>2.2793841887930533E-2</v>
      </c>
      <c r="N583" s="1">
        <f t="shared" si="662"/>
        <v>0.27798231197707207</v>
      </c>
      <c r="O583" s="1">
        <f t="shared" si="662"/>
        <v>0.45374230607164118</v>
      </c>
      <c r="P583" s="1">
        <f>P582</f>
        <v>1.6819644430739533</v>
      </c>
      <c r="Q583" s="1">
        <f>Q582</f>
        <v>2.0292283116600478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0.61645354141771425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0.6372808510307536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0.63044978090851178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5.9901038416901721E-4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4.7339466135452922E-4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8.4649588978543257E-4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1.2575590032549821E-3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2.2793841887930533E-2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0.27798231197707207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0.45374230607164118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1.6819644430739533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2.0292283116600478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0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0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0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0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0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0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0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0.24041688115290827</v>
      </c>
      <c r="G586" s="3">
        <f t="shared" ref="G586:O586" si="663">G587</f>
        <v>0.2485395319019934</v>
      </c>
      <c r="H586" s="3">
        <f t="shared" si="663"/>
        <v>0.24587541455431933</v>
      </c>
      <c r="I586" s="3">
        <f t="shared" si="663"/>
        <v>2.3361404982591649E-4</v>
      </c>
      <c r="J586" s="3">
        <f t="shared" si="663"/>
        <v>1.8462391792826638E-4</v>
      </c>
      <c r="K586" s="3">
        <f t="shared" si="663"/>
        <v>3.3013339701631802E-4</v>
      </c>
      <c r="L586" s="3">
        <f t="shared" si="663"/>
        <v>4.9044801126944218E-4</v>
      </c>
      <c r="M586" s="3">
        <f t="shared" si="663"/>
        <v>8.8895983362928966E-3</v>
      </c>
      <c r="N586" s="3">
        <f t="shared" si="663"/>
        <v>0.10841310167105792</v>
      </c>
      <c r="O586" s="3">
        <f t="shared" si="663"/>
        <v>0.17695949936793989</v>
      </c>
      <c r="P586" s="3">
        <f>P587</f>
        <v>0.65596613279884142</v>
      </c>
      <c r="Q586" s="3">
        <f>Q587</f>
        <v>0.79139904154741703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0.24041688115290827</v>
      </c>
      <c r="G587" s="1">
        <f t="shared" ref="G587:K587" si="664">SUM(G588:G589)</f>
        <v>0.2485395319019934</v>
      </c>
      <c r="H587" s="1">
        <f t="shared" si="664"/>
        <v>0.24587541455431933</v>
      </c>
      <c r="I587" s="1">
        <f t="shared" si="664"/>
        <v>2.3361404982591649E-4</v>
      </c>
      <c r="J587" s="1">
        <f t="shared" si="664"/>
        <v>1.8462391792826638E-4</v>
      </c>
      <c r="K587" s="1">
        <f t="shared" si="664"/>
        <v>3.3013339701631802E-4</v>
      </c>
      <c r="L587" s="1">
        <f t="shared" ref="L587:O587" si="665">SUM(L588:L589)</f>
        <v>4.9044801126944218E-4</v>
      </c>
      <c r="M587" s="1">
        <f t="shared" si="665"/>
        <v>8.8895983362928966E-3</v>
      </c>
      <c r="N587" s="1">
        <f t="shared" si="665"/>
        <v>0.10841310167105792</v>
      </c>
      <c r="O587" s="1">
        <f t="shared" si="665"/>
        <v>0.17695949936793989</v>
      </c>
      <c r="P587" s="1">
        <f>SUM(P588:P589)</f>
        <v>0.65596613279884142</v>
      </c>
      <c r="Q587" s="1">
        <f>SUM(Q588:Q589)</f>
        <v>0.79139904154741703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0.24041688115290827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0.2485395319019934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0.24587541455431933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2.3361404982591649E-4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1.8462391792826638E-4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3.3013339701631802E-4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4.9044801126944218E-4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8.8895983362928966E-3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0.10841310167105792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0.17695949936793989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0.65596613279884142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0.79139904154741703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0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0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0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0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0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0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0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1.7994278873983085</v>
      </c>
      <c r="G590" s="3">
        <f t="shared" ref="G590:K590" si="666">G591+G594</f>
        <v>1.8602228041587683</v>
      </c>
      <c r="H590" s="3">
        <f t="shared" si="666"/>
        <v>1.8402829104719447</v>
      </c>
      <c r="I590" s="3">
        <f t="shared" si="666"/>
        <v>1.7485113113893623E-3</v>
      </c>
      <c r="J590" s="3">
        <f t="shared" si="666"/>
        <v>1.3818390164938707E-3</v>
      </c>
      <c r="K590" s="3">
        <f t="shared" si="666"/>
        <v>2.470921502283673E-3</v>
      </c>
      <c r="L590" s="3">
        <f t="shared" ref="L590:O590" si="667">L591+L594</f>
        <v>3.6708147305012898E-3</v>
      </c>
      <c r="M590" s="3">
        <f t="shared" si="667"/>
        <v>6.6535224470869167E-2</v>
      </c>
      <c r="N590" s="3">
        <f t="shared" si="667"/>
        <v>0.81143036866107321</v>
      </c>
      <c r="O590" s="3">
        <f t="shared" si="667"/>
        <v>1.3244737914231195</v>
      </c>
      <c r="P590" s="3">
        <f>P591+P594</f>
        <v>4.9096542093328654</v>
      </c>
      <c r="Q590" s="3">
        <f>Q591+Q594</f>
        <v>5.9233174417356764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1.7565843662697773</v>
      </c>
      <c r="G591" s="1">
        <f t="shared" ref="G591:K591" si="668">SUM(G592:G593)</f>
        <v>1.8159317850121308</v>
      </c>
      <c r="H591" s="1">
        <f t="shared" si="668"/>
        <v>1.7964666506988032</v>
      </c>
      <c r="I591" s="1">
        <f t="shared" si="668"/>
        <v>1.7068800896896156E-3</v>
      </c>
      <c r="J591" s="1">
        <f t="shared" si="668"/>
        <v>1.3489380875297309E-3</v>
      </c>
      <c r="K591" s="1">
        <f t="shared" si="668"/>
        <v>2.4120900379435858E-3</v>
      </c>
      <c r="L591" s="1">
        <f t="shared" ref="L591:O591" si="669">SUM(L592:L593)</f>
        <v>3.5834143797750686E-3</v>
      </c>
      <c r="M591" s="1">
        <f t="shared" si="669"/>
        <v>6.4951052459658001E-2</v>
      </c>
      <c r="N591" s="1">
        <f t="shared" si="669"/>
        <v>0.79211059797866668</v>
      </c>
      <c r="O591" s="1">
        <f t="shared" si="669"/>
        <v>1.2929387011511404</v>
      </c>
      <c r="P591" s="1">
        <f>SUM(P592:P593)</f>
        <v>4.7927576805392258</v>
      </c>
      <c r="Q591" s="1">
        <f>SUM(Q592:Q593)</f>
        <v>5.7822860740753033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1.7565843662697773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1.8159317850121308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1.7964666506988032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1.7068800896896156E-3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1.3489380875297309E-3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2.4120900379435858E-3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3.5834143797750686E-3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6.4951052459658001E-2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0.79211059797866668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1.2929387011511404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4.7927576805392258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5.7822860740753033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0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0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0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0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0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0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0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4.284352112853116E-2</v>
      </c>
      <c r="G594" s="1">
        <f t="shared" ref="G594:K594" si="670">SUM(G595:G596)</f>
        <v>4.4291019146637356E-2</v>
      </c>
      <c r="H594" s="1">
        <f t="shared" si="670"/>
        <v>4.3816259773141575E-2</v>
      </c>
      <c r="I594" s="1">
        <f t="shared" si="670"/>
        <v>4.1631221699746718E-5</v>
      </c>
      <c r="J594" s="1">
        <f t="shared" si="670"/>
        <v>3.2900928964139811E-5</v>
      </c>
      <c r="K594" s="1">
        <f t="shared" si="670"/>
        <v>5.8831464340087485E-5</v>
      </c>
      <c r="L594" s="1">
        <f t="shared" ref="L594:O594" si="671">SUM(L595:L596)</f>
        <v>8.7400350726221188E-5</v>
      </c>
      <c r="M594" s="1">
        <f t="shared" si="671"/>
        <v>1.5841720112111718E-3</v>
      </c>
      <c r="N594" s="1">
        <f t="shared" si="671"/>
        <v>1.931977068240651E-2</v>
      </c>
      <c r="O594" s="1">
        <f t="shared" si="671"/>
        <v>3.1535090271979031E-2</v>
      </c>
      <c r="P594" s="1">
        <f>SUM(P595:P596)</f>
        <v>0.11689652879363974</v>
      </c>
      <c r="Q594" s="1">
        <f>SUM(Q595:Q596)</f>
        <v>0.14103136766037311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4.284352112853116E-2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4.4291019146637356E-2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4.3816259773141575E-2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4.1631221699746718E-5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3.2900928964139811E-5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5.8831464340087485E-5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8.7400350726221188E-5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1.5841720112111718E-3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1.931977068240651E-2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3.1535090271979031E-2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0.11689652879363974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0.14103136766037311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0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0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0.47619047619047589</v>
      </c>
      <c r="G598" s="4">
        <f t="shared" ref="G598:K599" si="672">IFERROR(SUM(G584,G588)/SUM(G592,G595),"-")</f>
        <v>0.47619047619047628</v>
      </c>
      <c r="H598" s="4">
        <f t="shared" si="672"/>
        <v>0.47619047619047633</v>
      </c>
      <c r="I598" s="4">
        <f t="shared" si="672"/>
        <v>0.47619047619047572</v>
      </c>
      <c r="J598" s="4">
        <f t="shared" si="672"/>
        <v>0.47619047619047622</v>
      </c>
      <c r="K598" s="4">
        <f t="shared" si="672"/>
        <v>0.47619047619047677</v>
      </c>
      <c r="L598" s="4">
        <f t="shared" ref="L598:O598" si="673">IFERROR(SUM(L584,L588)/SUM(L592,L595),"-")</f>
        <v>0.47619047619047639</v>
      </c>
      <c r="M598" s="4">
        <f t="shared" si="673"/>
        <v>0.4761904761904765</v>
      </c>
      <c r="N598" s="4">
        <f t="shared" si="673"/>
        <v>0.47619047619047611</v>
      </c>
      <c r="O598" s="4">
        <f t="shared" si="673"/>
        <v>0.4761904761904765</v>
      </c>
      <c r="P598" s="4">
        <f>IFERROR(SUM(P584,P588)/SUM(P592,P595),"-")</f>
        <v>0.47619047619047655</v>
      </c>
      <c r="Q598" s="4">
        <f>IFERROR(SUM(Q584,Q588)/SUM(Q592,Q595),"-")</f>
        <v>0.47619047619047622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 t="str">
        <f t="shared" si="672"/>
        <v>-</v>
      </c>
      <c r="L599" s="4" t="str">
        <f t="shared" ref="L599:O599" si="674">IFERROR(SUM(L585,L589)/SUM(L593,L596),"-")</f>
        <v>-</v>
      </c>
      <c r="M599" s="4" t="str">
        <f t="shared" si="674"/>
        <v>-</v>
      </c>
      <c r="N599" s="4" t="str">
        <f t="shared" si="674"/>
        <v>-</v>
      </c>
      <c r="O599" s="4" t="str">
        <f t="shared" si="674"/>
        <v>-</v>
      </c>
      <c r="P599" s="4" t="str">
        <f>IFERROR(SUM(P585,P589)/SUM(P593,P596),"-")</f>
        <v>-</v>
      </c>
      <c r="Q599" s="4" t="str">
        <f>IFERROR(SUM(Q585,Q589)/SUM(Q593,Q596),"-")</f>
        <v>-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0.18853517176213402</v>
      </c>
      <c r="G600" s="1">
        <f>[1]Other_transformation!C$12</f>
        <v>8.1331333761235417E-5</v>
      </c>
      <c r="H600" s="1">
        <f>[1]Other_transformation!D$12</f>
        <v>1.0489556575674676E-3</v>
      </c>
      <c r="I600" s="1">
        <f>[1]Other_transformation!E$12</f>
        <v>1.202828503474918E-4</v>
      </c>
      <c r="J600" s="1">
        <f>[1]Other_transformation!F$12</f>
        <v>1.6860763742794504E-4</v>
      </c>
      <c r="K600" s="1">
        <f>[1]Other_transformation!G$12</f>
        <v>1.9092528261638639E-4</v>
      </c>
      <c r="L600" s="1">
        <f>[1]Other_transformation!H$12</f>
        <v>1.9947278600584531E-4</v>
      </c>
      <c r="M600" s="1">
        <f>[1]Other_transformation!I$12</f>
        <v>4.8864794689658776E-4</v>
      </c>
      <c r="N600" s="1">
        <f>[1]Other_transformation!J$12</f>
        <v>4.541974327452809E-4</v>
      </c>
      <c r="O600" s="1">
        <f>[1]Other_transformation!K$12</f>
        <v>8.8360066860379148E-4</v>
      </c>
      <c r="P600" s="1">
        <f>[1]Other_transformation!L$12</f>
        <v>9.1931377416762177E-4</v>
      </c>
      <c r="Q600" s="1">
        <f>[1]Other_transformation!M$12</f>
        <v>1.8417860003992865E-3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0.18853517176213402</v>
      </c>
      <c r="G601" s="1">
        <f t="shared" ref="G601:K601" si="675">SUM(G602:G603)</f>
        <v>8.1331333761235417E-5</v>
      </c>
      <c r="H601" s="1">
        <f t="shared" si="675"/>
        <v>1.0489556575674676E-3</v>
      </c>
      <c r="I601" s="1">
        <f t="shared" si="675"/>
        <v>1.202828503474918E-4</v>
      </c>
      <c r="J601" s="1">
        <f t="shared" si="675"/>
        <v>1.6860763742794504E-4</v>
      </c>
      <c r="K601" s="1">
        <f t="shared" si="675"/>
        <v>1.9092528261638639E-4</v>
      </c>
      <c r="L601" s="1">
        <f t="shared" ref="L601:O601" si="676">SUM(L602:L603)</f>
        <v>1.9947278600584531E-4</v>
      </c>
      <c r="M601" s="1">
        <f t="shared" si="676"/>
        <v>4.8864794689658776E-4</v>
      </c>
      <c r="N601" s="1">
        <f t="shared" si="676"/>
        <v>4.541974327452809E-4</v>
      </c>
      <c r="O601" s="1">
        <f t="shared" si="676"/>
        <v>8.8360066860379148E-4</v>
      </c>
      <c r="P601" s="1">
        <f>SUM(P602:P603)</f>
        <v>9.1931377416762177E-4</v>
      </c>
      <c r="Q601" s="1">
        <f>SUM(Q602:Q603)</f>
        <v>1.8417860003992865E-3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0.18853517176213402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8.1331333761235417E-5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1.0489556575674676E-3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1.202828503474918E-4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1.6860763742794504E-4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1.9092528261638639E-4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1.9947278600584531E-4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4.8864794689658776E-4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4.541974327452809E-4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8.8360066860379148E-4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9.1931377416762177E-4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1.8417860003992865E-3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0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0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0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0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0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0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0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0.70323619067276011</v>
      </c>
      <c r="G604" s="3">
        <f t="shared" ref="G604:K604" si="678">G605+G608</f>
        <v>3.033658749294081E-4</v>
      </c>
      <c r="H604" s="3">
        <f t="shared" si="678"/>
        <v>3.912604602726656E-3</v>
      </c>
      <c r="I604" s="3">
        <f t="shared" si="678"/>
        <v>4.4865503179614455E-4</v>
      </c>
      <c r="J604" s="3">
        <f t="shared" si="678"/>
        <v>6.2890648760623527E-4</v>
      </c>
      <c r="K604" s="3">
        <f t="shared" si="678"/>
        <v>7.1215130415912113E-4</v>
      </c>
      <c r="L604" s="3">
        <f t="shared" ref="L604:O604" si="679">L605+L608</f>
        <v>7.4403349180180258E-4</v>
      </c>
      <c r="M604" s="3">
        <f t="shared" si="679"/>
        <v>1.8226568419242714E-3</v>
      </c>
      <c r="N604" s="3">
        <f t="shared" si="679"/>
        <v>1.694156424139896E-3</v>
      </c>
      <c r="O604" s="3">
        <f t="shared" si="679"/>
        <v>3.2958304938921421E-3</v>
      </c>
      <c r="P604" s="3">
        <f>P605+P608</f>
        <v>3.4290403776452288E-3</v>
      </c>
      <c r="Q604" s="3">
        <f>Q605+Q608</f>
        <v>6.8698617814893313E-3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0.3940385089828603</v>
      </c>
      <c r="G605" s="1">
        <f t="shared" ref="G605:K605" si="680">SUM(G606:G607)</f>
        <v>1.6998248756098198E-4</v>
      </c>
      <c r="H605" s="1">
        <f t="shared" si="680"/>
        <v>2.1923173243160081E-3</v>
      </c>
      <c r="I605" s="1">
        <f t="shared" si="680"/>
        <v>2.5139115722625795E-4</v>
      </c>
      <c r="J605" s="1">
        <f t="shared" si="680"/>
        <v>3.5238996222440534E-4</v>
      </c>
      <c r="K605" s="1">
        <f t="shared" si="680"/>
        <v>3.9903384066824755E-4</v>
      </c>
      <c r="L605" s="1">
        <f t="shared" ref="L605:O605" si="681">SUM(L606:L607)</f>
        <v>4.1689812275221645E-4</v>
      </c>
      <c r="M605" s="1">
        <f t="shared" si="681"/>
        <v>1.021274209013868E-3</v>
      </c>
      <c r="N605" s="1">
        <f t="shared" si="681"/>
        <v>9.4927263443763614E-4</v>
      </c>
      <c r="O605" s="1">
        <f t="shared" si="681"/>
        <v>1.8467253973819232E-3</v>
      </c>
      <c r="P605" s="1">
        <f>SUM(P606:P607)</f>
        <v>1.9213657880103301E-3</v>
      </c>
      <c r="Q605" s="1">
        <f>SUM(Q606:Q607)</f>
        <v>3.849332740834504E-3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0.3940385089828603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1.6998248756098198E-4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2.1923173243160081E-3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2.5139115722625795E-4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3.5238996222440534E-4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3.9903384066824755E-4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4.1689812275221645E-4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1.021274209013868E-3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9.4927263443763614E-4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1.8467253973819232E-3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1.9213657880103301E-3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3.849332740834504E-3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0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0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0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0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0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0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0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0.30919768168989981</v>
      </c>
      <c r="G608" s="1">
        <f t="shared" ref="G608:K608" si="682">SUM(G609:G610)</f>
        <v>1.3338338736842615E-4</v>
      </c>
      <c r="H608" s="1">
        <f t="shared" si="682"/>
        <v>1.7202872784106481E-3</v>
      </c>
      <c r="I608" s="1">
        <f t="shared" si="682"/>
        <v>1.9726387456988657E-4</v>
      </c>
      <c r="J608" s="1">
        <f t="shared" si="682"/>
        <v>2.7651652538182993E-4</v>
      </c>
      <c r="K608" s="1">
        <f t="shared" si="682"/>
        <v>3.1311746349087363E-4</v>
      </c>
      <c r="L608" s="1">
        <f t="shared" ref="L608:O608" si="683">SUM(L609:L610)</f>
        <v>3.2713536904958613E-4</v>
      </c>
      <c r="M608" s="1">
        <f t="shared" si="683"/>
        <v>8.0138263291040345E-4</v>
      </c>
      <c r="N608" s="1">
        <f t="shared" si="683"/>
        <v>7.4488378970225986E-4</v>
      </c>
      <c r="O608" s="1">
        <f t="shared" si="683"/>
        <v>1.4491050965102189E-3</v>
      </c>
      <c r="P608" s="1">
        <f>SUM(P609:P610)</f>
        <v>1.5076745896348989E-3</v>
      </c>
      <c r="Q608" s="1">
        <f>SUM(Q609:Q610)</f>
        <v>3.0205290406548273E-3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0.30919768168989981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1.3338338736842615E-4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1.7202872784106481E-3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1.9726387456988657E-4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2.7651652538182993E-4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3.1311746349087363E-4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3.2713536904958613E-4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8.0138263291040345E-4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7.4488378970225986E-4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1.4491050965102189E-3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1.5076745896348989E-3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3.0205290406548273E-3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0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0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0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0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0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0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0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0.26809651474530821</v>
      </c>
      <c r="G612">
        <f t="shared" ref="G612:K613" si="684">IFERROR(G602/SUM(G606,G609),"-")</f>
        <v>0.26809651474530832</v>
      </c>
      <c r="H612">
        <f t="shared" si="684"/>
        <v>0.26809651474530816</v>
      </c>
      <c r="I612">
        <f t="shared" si="684"/>
        <v>0.26809651474530821</v>
      </c>
      <c r="J612">
        <f t="shared" si="684"/>
        <v>0.26809651474530821</v>
      </c>
      <c r="K612">
        <f t="shared" si="684"/>
        <v>0.26809651474530838</v>
      </c>
      <c r="L612">
        <f t="shared" ref="L612:O612" si="685">IFERROR(L602/SUM(L606,L609),"-")</f>
        <v>0.26809651474530843</v>
      </c>
      <c r="M612">
        <f t="shared" si="685"/>
        <v>0.26809651474530843</v>
      </c>
      <c r="N612">
        <f t="shared" si="685"/>
        <v>0.2680965147453086</v>
      </c>
      <c r="O612">
        <f t="shared" si="685"/>
        <v>0.26809651474530832</v>
      </c>
      <c r="P612">
        <f>IFERROR(P602/SUM(P606,P609),"-")</f>
        <v>0.26809651474530832</v>
      </c>
      <c r="Q612">
        <f>IFERROR(Q602/SUM(Q606,Q609),"-")</f>
        <v>0.2680965147453086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 t="str">
        <f t="shared" si="684"/>
        <v>-</v>
      </c>
      <c r="L613" t="str">
        <f t="shared" ref="L613:O613" si="686">IFERROR(L603/SUM(L607,L610),"-")</f>
        <v>-</v>
      </c>
      <c r="M613" t="str">
        <f t="shared" si="686"/>
        <v>-</v>
      </c>
      <c r="N613" t="str">
        <f t="shared" si="686"/>
        <v>-</v>
      </c>
      <c r="O613" t="str">
        <f t="shared" si="686"/>
        <v>-</v>
      </c>
      <c r="P613" t="str">
        <f>IFERROR(P603/SUM(P607,P610),"-")</f>
        <v>-</v>
      </c>
      <c r="Q613" t="str">
        <f>IFERROR(Q603/SUM(Q607,Q610),"-")</f>
        <v>-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6.9574133615370597</v>
      </c>
      <c r="G614" s="3">
        <f t="shared" ref="G614" si="687">G615+G616+G621</f>
        <v>10.145319115922538</v>
      </c>
      <c r="H614" s="3">
        <f t="shared" ref="H614" si="688">H615+H616+H621</f>
        <v>9.9437726526940331</v>
      </c>
      <c r="I614" s="3">
        <f t="shared" ref="I614" si="689">I615+I616+I621</f>
        <v>10.133775681362158</v>
      </c>
      <c r="J614" s="3">
        <f t="shared" ref="J614" si="690">J615+J616+J621</f>
        <v>10.121822975379873</v>
      </c>
      <c r="K614" s="3">
        <f t="shared" ref="K614" si="691">K615+K616+K621</f>
        <v>9.9619290474570796</v>
      </c>
      <c r="L614" s="3">
        <f t="shared" ref="L614:O614" si="692">L615+L616+L621</f>
        <v>9.8012575919723659</v>
      </c>
      <c r="M614" s="3">
        <f t="shared" si="692"/>
        <v>9.6407431843887963</v>
      </c>
      <c r="N614" s="3">
        <f t="shared" si="692"/>
        <v>9.6407990250563511</v>
      </c>
      <c r="O614" s="3">
        <f t="shared" si="692"/>
        <v>9.6410555879811124</v>
      </c>
      <c r="P614" s="3">
        <f>P615+P616+P621</f>
        <v>9.6411744937640904</v>
      </c>
      <c r="Q614" s="3">
        <f>Q615+Q616+Q621</f>
        <v>9.6424700898940952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1.3280013079801172</v>
      </c>
      <c r="G615" s="1">
        <f>[1]Other_transformation!C$19</f>
        <v>4.3772493806167763</v>
      </c>
      <c r="H615" s="1">
        <f>[1]Other_transformation!D$19</f>
        <v>4.3846890808357024</v>
      </c>
      <c r="I615" s="1">
        <f>[1]Other_transformation!E$19</f>
        <v>4.3847628137552945</v>
      </c>
      <c r="J615" s="1">
        <f>[1]Other_transformation!F$19</f>
        <v>4.384763970507783</v>
      </c>
      <c r="K615" s="1">
        <f>[1]Other_transformation!G$19</f>
        <v>4.3853748807273139</v>
      </c>
      <c r="L615" s="1">
        <f>[1]Other_transformation!H$19</f>
        <v>4.3853893998339801</v>
      </c>
      <c r="M615" s="1">
        <f>[1]Other_transformation!I$19</f>
        <v>4.3854093751472156</v>
      </c>
      <c r="N615" s="1">
        <f>[1]Other_transformation!J$19</f>
        <v>4.3854209150900028</v>
      </c>
      <c r="O615" s="1">
        <f>[1]Other_transformation!K$19</f>
        <v>4.385453412730004</v>
      </c>
      <c r="P615" s="1">
        <f>[1]Other_transformation!L$19</f>
        <v>4.3854966213199855</v>
      </c>
      <c r="Q615" s="1">
        <f>[1]Other_transformation!M$19</f>
        <v>4.3856490331439852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5.6294120535569423</v>
      </c>
      <c r="G616" s="1">
        <f>[1]Other_transformation!C$20</f>
        <v>5.7679770351054431</v>
      </c>
      <c r="H616" s="1">
        <f>[1]Other_transformation!D$20</f>
        <v>5.558865514387727</v>
      </c>
      <c r="I616" s="1">
        <f>[1]Other_transformation!E$20</f>
        <v>5.748558478788671</v>
      </c>
      <c r="J616" s="1">
        <f>[1]Other_transformation!F$20</f>
        <v>5.7363884177444762</v>
      </c>
      <c r="K616" s="1">
        <f>[1]Other_transformation!G$20</f>
        <v>5.5758428202019577</v>
      </c>
      <c r="L616" s="1">
        <f>[1]Other_transformation!H$20</f>
        <v>5.4151258855518751</v>
      </c>
      <c r="M616" s="1">
        <f>[1]Other_transformation!I$20</f>
        <v>5.254393845886475</v>
      </c>
      <c r="N616" s="1">
        <f>[1]Other_transformation!J$20</f>
        <v>5.2544220776774395</v>
      </c>
      <c r="O616" s="1">
        <f>[1]Other_transformation!K$20</f>
        <v>5.2544757272476499</v>
      </c>
      <c r="P616" s="1">
        <f>[1]Other_transformation!L$20</f>
        <v>5.2544939438909699</v>
      </c>
      <c r="Q616" s="1">
        <f>[1]Other_transformation!M$20</f>
        <v>5.2547062277095282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5.6294120535569423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5.7679770351054431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5.558865514387727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5.748558478788671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5.7363884177444762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5.574801341371483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5.4140515249327947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5.2533729028216394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5.2532496201296617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5.2531391390056941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5.2530933368162644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5.2522038956746337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1.041478830474401E-3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1.0743606190799695E-3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1.0209430648355439E-3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1.1724575477778515E-3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1.3365882419555095E-3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1.4006070747053397E-3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2.5023320348946786E-3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0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0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0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0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0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0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0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9.2700200317336073E-5</v>
      </c>
      <c r="H621" s="1">
        <f>[1]Other_transformation!D$21</f>
        <v>2.1805747060389978E-4</v>
      </c>
      <c r="I621" s="1">
        <f>[1]Other_transformation!E$21</f>
        <v>4.5438881819376487E-4</v>
      </c>
      <c r="J621" s="1">
        <f>[1]Other_transformation!F$21</f>
        <v>6.7058712761398442E-4</v>
      </c>
      <c r="K621" s="1">
        <f>[1]Other_transformation!G$21</f>
        <v>7.1134652780766256E-4</v>
      </c>
      <c r="L621" s="1">
        <f>[1]Other_transformation!H$21</f>
        <v>7.4230658650913193E-4</v>
      </c>
      <c r="M621" s="1">
        <f>[1]Other_transformation!I$21</f>
        <v>9.3996335510447852E-4</v>
      </c>
      <c r="N621" s="1">
        <f>[1]Other_transformation!J$21</f>
        <v>9.560322889093049E-4</v>
      </c>
      <c r="O621" s="1">
        <f>[1]Other_transformation!K$21</f>
        <v>1.126448003459564E-3</v>
      </c>
      <c r="P621" s="1">
        <f>[1]Other_transformation!L$21</f>
        <v>1.1839285531364278E-3</v>
      </c>
      <c r="Q621" s="1">
        <f>[1]Other_transformation!M$21</f>
        <v>2.1148290405815203E-3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9.2700200317336073E-5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2.1805747060389978E-4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4.5438881819376487E-4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6.7058712761398442E-4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7.1134652780766256E-4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7.4230658650913193E-4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9.3996335510447852E-4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9.560322889093049E-4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1.126448003459564E-3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1.1839285531364278E-3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2.1148290405815203E-3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0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0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0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0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0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0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0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0.11258824107113895</v>
      </c>
      <c r="G624" s="3">
        <f t="shared" ref="G624" si="693">G625+G626+G631</f>
        <v>0.1153632487101215</v>
      </c>
      <c r="H624" s="3">
        <f t="shared" ref="H624" si="694">H625+H626+H631</f>
        <v>0.11118603258657871</v>
      </c>
      <c r="I624" s="3">
        <f t="shared" ref="I624" si="695">I625+I626+I631</f>
        <v>0.11498934512850123</v>
      </c>
      <c r="J624" s="3">
        <f t="shared" ref="J624" si="696">J625+J626+J631</f>
        <v>0.11475459183999408</v>
      </c>
      <c r="K624" s="3">
        <f t="shared" ref="K624" si="697">K625+K626+K631</f>
        <v>0.1115244806885419</v>
      </c>
      <c r="L624" s="3">
        <f t="shared" ref="L624:O624" si="698">L625+L626+L631</f>
        <v>0.10831072276211627</v>
      </c>
      <c r="M624" s="3">
        <f t="shared" si="698"/>
        <v>0.10510505659063701</v>
      </c>
      <c r="N624" s="3">
        <f t="shared" si="698"/>
        <v>0.10510323369414953</v>
      </c>
      <c r="O624" s="3">
        <f t="shared" si="698"/>
        <v>0.10510784070025235</v>
      </c>
      <c r="P624" s="3">
        <f>P625+P626+P631</f>
        <v>0.10510922387845076</v>
      </c>
      <c r="Q624" s="3">
        <f>Q625+Q626+Q631</f>
        <v>0.10512867107511603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0.11258824107113895</v>
      </c>
      <c r="G626" s="1">
        <f t="shared" ref="G626:K626" si="699">SUM(G627:G630)</f>
        <v>0.11535954070210881</v>
      </c>
      <c r="H626" s="1">
        <f t="shared" si="699"/>
        <v>0.11117731028775454</v>
      </c>
      <c r="I626" s="1">
        <f t="shared" si="699"/>
        <v>0.11497116957577348</v>
      </c>
      <c r="J626" s="1">
        <f t="shared" si="699"/>
        <v>0.11472776835488951</v>
      </c>
      <c r="K626" s="1">
        <f t="shared" si="699"/>
        <v>0.1114960268274296</v>
      </c>
      <c r="L626" s="1">
        <f t="shared" ref="L626:O626" si="700">SUM(L627:L630)</f>
        <v>0.10828103049865591</v>
      </c>
      <c r="M626" s="1">
        <f t="shared" si="700"/>
        <v>0.10506745805643283</v>
      </c>
      <c r="N626" s="1">
        <f t="shared" si="700"/>
        <v>0.10506499240259316</v>
      </c>
      <c r="O626" s="1">
        <f t="shared" si="700"/>
        <v>0.10506278278011397</v>
      </c>
      <c r="P626" s="1">
        <f>SUM(P627:P630)</f>
        <v>0.1050618667363253</v>
      </c>
      <c r="Q626" s="1">
        <f>SUM(Q627:Q630)</f>
        <v>0.10504407791349277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0.11258824107113895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0.11535954070210881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0.11117731028775454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0.11497116957577348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0.11472776835488951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0.1114960268274296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0.10828103049865591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0.10506745805643283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0.10506499240259316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0.10506278278011397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0.1050618667363253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0.10504407791349277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3.7080080126934461E-6</v>
      </c>
      <c r="H631" s="1">
        <f t="shared" si="701"/>
        <v>8.7222988241560077E-6</v>
      </c>
      <c r="I631" s="1">
        <f t="shared" si="701"/>
        <v>1.8175552727750635E-5</v>
      </c>
      <c r="J631" s="1">
        <f t="shared" si="701"/>
        <v>2.6823485104559408E-5</v>
      </c>
      <c r="K631" s="1">
        <f t="shared" si="701"/>
        <v>2.8453861112306545E-5</v>
      </c>
      <c r="L631" s="1">
        <f t="shared" ref="L631:O631" si="702">SUM(L632:L633)</f>
        <v>2.9692263460365347E-5</v>
      </c>
      <c r="M631" s="1">
        <f t="shared" si="702"/>
        <v>3.7598534204179212E-5</v>
      </c>
      <c r="N631" s="1">
        <f t="shared" si="702"/>
        <v>3.8241291556372275E-5</v>
      </c>
      <c r="O631" s="1">
        <f t="shared" si="702"/>
        <v>4.5057920138382648E-5</v>
      </c>
      <c r="P631" s="1">
        <f>SUM(P632:P633)</f>
        <v>4.7357142125457183E-5</v>
      </c>
      <c r="Q631" s="1">
        <f>SUM(Q632:Q633)</f>
        <v>8.459316162326098E-5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3.7080080126934461E-6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8.7222988241560077E-6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1.8175552727750635E-5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2.6823485104559408E-5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2.8453861112306545E-5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2.9692263460365347E-5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3.7598534204179212E-5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3.8241291556372275E-5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4.5057920138382648E-5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4.7357142125457183E-5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8.459316162326098E-5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0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0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0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0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0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0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0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1.1124024038080327E-5</v>
      </c>
      <c r="H634" s="3">
        <f t="shared" ref="H634" si="704">H635+H636+H641</f>
        <v>2.6166896472467969E-5</v>
      </c>
      <c r="I634" s="3">
        <f t="shared" ref="I634" si="705">I635+I636+I641</f>
        <v>5.4526658183251817E-5</v>
      </c>
      <c r="J634" s="3">
        <f t="shared" ref="J634" si="706">J635+J636+J641</f>
        <v>8.0470455313678166E-5</v>
      </c>
      <c r="K634" s="3">
        <f t="shared" ref="K634" si="707">K635+K636+K641</f>
        <v>8.5361583336919511E-5</v>
      </c>
      <c r="L634" s="3">
        <f t="shared" ref="L634:O634" si="708">L635+L636+L641</f>
        <v>8.9076790381095885E-5</v>
      </c>
      <c r="M634" s="3">
        <f t="shared" si="708"/>
        <v>1.1279560261253758E-4</v>
      </c>
      <c r="N634" s="3">
        <f t="shared" si="708"/>
        <v>1.147238746691166E-4</v>
      </c>
      <c r="O634" s="3">
        <f t="shared" si="708"/>
        <v>1.3517376041514778E-4</v>
      </c>
      <c r="P634" s="3">
        <f>P635+P636+P641</f>
        <v>1.4207142637637148E-4</v>
      </c>
      <c r="Q634" s="3">
        <f>Q635+Q636+Q641</f>
        <v>2.5377948486978271E-4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1.1124024038080327E-5</v>
      </c>
      <c r="H641" s="1">
        <f t="shared" ref="H641" si="716">SUM(H642:H643)</f>
        <v>2.6166896472467969E-5</v>
      </c>
      <c r="I641" s="1">
        <f t="shared" ref="I641" si="717">SUM(I642:I643)</f>
        <v>5.4526658183251817E-5</v>
      </c>
      <c r="J641" s="1">
        <f t="shared" ref="J641" si="718">SUM(J642:J643)</f>
        <v>8.0470455313678166E-5</v>
      </c>
      <c r="K641" s="1">
        <f t="shared" ref="K641" si="719">SUM(K642:K643)</f>
        <v>8.5361583336919511E-5</v>
      </c>
      <c r="L641" s="1">
        <f t="shared" ref="L641:O641" si="720">SUM(L642:L643)</f>
        <v>8.9076790381095885E-5</v>
      </c>
      <c r="M641" s="1">
        <f t="shared" si="720"/>
        <v>1.1279560261253758E-4</v>
      </c>
      <c r="N641" s="1">
        <f t="shared" si="720"/>
        <v>1.147238746691166E-4</v>
      </c>
      <c r="O641" s="1">
        <f t="shared" si="720"/>
        <v>1.3517376041514778E-4</v>
      </c>
      <c r="P641" s="1">
        <f>SUM(P642:P643)</f>
        <v>1.4207142637637148E-4</v>
      </c>
      <c r="Q641" s="1">
        <f>SUM(Q642:Q643)</f>
        <v>2.5377948486978271E-4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1.1124024038080327E-5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2.6166896472467969E-5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5.4526658183251817E-5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8.0470455313678166E-5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8.5361583336919511E-5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8.9076790381095885E-5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1.1279560261253758E-4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1.147238746691166E-4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1.3517376041514778E-4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1.4207142637637148E-4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2.5377948486978271E-4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0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0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0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0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0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0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0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13.477455666053327</v>
      </c>
      <c r="G644" s="3">
        <f t="shared" ref="G644" si="721">G645+G646+G651</f>
        <v>22.436682887338545</v>
      </c>
      <c r="H644" s="3">
        <f t="shared" ref="H644" si="722">H645+H646+H651</f>
        <v>22.098577338942651</v>
      </c>
      <c r="I644" s="3">
        <f t="shared" ref="I644" si="723">I645+I646+I651</f>
        <v>22.425270765201898</v>
      </c>
      <c r="J644" s="3">
        <f t="shared" ref="J644" si="724">J645+J646+J651</f>
        <v>22.40464039055631</v>
      </c>
      <c r="K644" s="3">
        <f t="shared" ref="K644" si="725">K645+K646+K651</f>
        <v>22.130093009985742</v>
      </c>
      <c r="L644" s="3">
        <f t="shared" ref="L644:O644" si="726">L645+L646+L651</f>
        <v>21.853825477457242</v>
      </c>
      <c r="M644" s="3">
        <f t="shared" si="726"/>
        <v>21.57779771902322</v>
      </c>
      <c r="N644" s="3">
        <f t="shared" si="726"/>
        <v>21.577856889798621</v>
      </c>
      <c r="O644" s="3">
        <f t="shared" si="726"/>
        <v>21.578224402282764</v>
      </c>
      <c r="P644" s="3">
        <f>P645+P646+P651</f>
        <v>21.578438279474405</v>
      </c>
      <c r="Q644" s="3">
        <f>Q645+Q646+Q651</f>
        <v>21.580175455237811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3.7980837408231323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12.518933228563961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12.540210771190093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12.540421647340132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12.540424955652249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12.542172158880081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12.542213683525185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12.542270812921029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12.542303817157396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12.542396760407799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12.54252033697515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12.542956234791774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9.6793719252301944</v>
      </c>
      <c r="G646" s="1">
        <f t="shared" ref="G646" si="727">SUM(G647:G650)</f>
        <v>9.9176245135041547</v>
      </c>
      <c r="H646" s="1">
        <f t="shared" ref="H646" si="728">SUM(H647:H650)</f>
        <v>9.558072190167243</v>
      </c>
      <c r="I646" s="1">
        <f t="shared" ref="I646" si="729">SUM(I647:I650)</f>
        <v>9.8842356929572031</v>
      </c>
      <c r="J646" s="1">
        <f t="shared" ref="J646" si="730">SUM(J647:J650)</f>
        <v>9.863310142281783</v>
      </c>
      <c r="K646" s="1">
        <f t="shared" ref="K646" si="731">SUM(K647:K650)</f>
        <v>9.5869605332931211</v>
      </c>
      <c r="L646" s="1">
        <f t="shared" ref="L646:O646" si="732">SUM(L647:L650)</f>
        <v>9.3106096800402707</v>
      </c>
      <c r="M646" s="1">
        <f t="shared" si="732"/>
        <v>9.0342579555727998</v>
      </c>
      <c r="N646" s="1">
        <f t="shared" si="732"/>
        <v>9.0342624290511964</v>
      </c>
      <c r="O646" s="1">
        <f t="shared" si="732"/>
        <v>9.034306937070296</v>
      </c>
      <c r="P646" s="1">
        <f>SUM(P647:P650)</f>
        <v>9.0343196389525211</v>
      </c>
      <c r="Q646" s="1">
        <f>SUM(Q647:Q650)</f>
        <v>9.0343642012412548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9.6793719252301944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9.9176245135041547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9.558072190167243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9.8842356929572031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9.863310142281783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9.5854727063924443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9.3090748791558706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9.0327994654801778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9.032587489697228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9.0323975252960746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9.0323187717029416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9.0307894411914056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1.4878269006777156E-3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1.5348008843999567E-3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1.4584900926222053E-3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1.6749393539683582E-3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1.909411774222156E-3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2.0008672495790574E-3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3.5747600498495409E-3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0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0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0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0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0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0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0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1.2514527042840375E-4</v>
      </c>
      <c r="H651" s="1">
        <f t="shared" ref="H651" si="734">SUM(H652:H653)</f>
        <v>2.9437758531526486E-4</v>
      </c>
      <c r="I651" s="1">
        <f t="shared" ref="I651" si="735">SUM(I652:I653)</f>
        <v>6.1342490456158319E-4</v>
      </c>
      <c r="J651" s="1">
        <f t="shared" ref="J651" si="736">SUM(J652:J653)</f>
        <v>9.0529262227887907E-4</v>
      </c>
      <c r="K651" s="1">
        <f t="shared" ref="K651" si="737">SUM(K652:K653)</f>
        <v>9.6031781254034471E-4</v>
      </c>
      <c r="L651" s="1">
        <f t="shared" ref="L651:O651" si="738">SUM(L652:L653)</f>
        <v>1.0021138917873285E-3</v>
      </c>
      <c r="M651" s="1">
        <f t="shared" si="738"/>
        <v>1.2689505293910469E-3</v>
      </c>
      <c r="N651" s="1">
        <f t="shared" si="738"/>
        <v>1.2906435900275606E-3</v>
      </c>
      <c r="O651" s="1">
        <f t="shared" si="738"/>
        <v>1.520704804670414E-3</v>
      </c>
      <c r="P651" s="1">
        <f>SUM(P652:P653)</f>
        <v>1.5983035467341798E-3</v>
      </c>
      <c r="Q651" s="1">
        <f>SUM(Q652:Q653)</f>
        <v>2.8550192047850555E-3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1.2514527042840375E-4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2.9437758531526486E-4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6.1342490456158319E-4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9.0529262227887907E-4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9.6031781254034471E-4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1.0021138917873285E-3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1.2689505293910469E-3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1.2906435900275606E-3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1.520704804670414E-3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1.5983035467341798E-3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2.8550192047850555E-3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0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0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0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0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0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0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0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0.34965034965034991</v>
      </c>
      <c r="G655" s="4">
        <f t="shared" si="739"/>
        <v>0.34965034965035019</v>
      </c>
      <c r="H655" s="4">
        <f t="shared" si="739"/>
        <v>0.34965034965035008</v>
      </c>
      <c r="I655" s="4">
        <f t="shared" si="739"/>
        <v>0.34965034965034991</v>
      </c>
      <c r="J655" s="4">
        <f t="shared" si="739"/>
        <v>0.34965034965034997</v>
      </c>
      <c r="K655" s="4">
        <f t="shared" si="739"/>
        <v>0.34965034965035063</v>
      </c>
      <c r="L655" s="4">
        <f t="shared" ref="L655:O655" si="740">IFERROR(SUM(L635,L625,L615)/L645,"-")</f>
        <v>0.34965034965034958</v>
      </c>
      <c r="M655" s="4">
        <f t="shared" si="740"/>
        <v>0.34965034965034986</v>
      </c>
      <c r="N655" s="4">
        <f t="shared" si="740"/>
        <v>0.34965034965034997</v>
      </c>
      <c r="O655" s="4">
        <f t="shared" si="740"/>
        <v>0.34965034965035002</v>
      </c>
      <c r="P655" s="4">
        <f>IFERROR(SUM(P635,P625,P615)/P645,"-")</f>
        <v>0.34965034965034991</v>
      </c>
      <c r="Q655" s="4">
        <f>IFERROR(SUM(Q635,Q625,Q615)/Q645,"-")</f>
        <v>0.3496503496503503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0.59322033898305082</v>
      </c>
      <c r="G656" s="4">
        <f t="shared" si="741"/>
        <v>0.59322033898305104</v>
      </c>
      <c r="H656" s="4">
        <f t="shared" si="741"/>
        <v>0.5932203389830506</v>
      </c>
      <c r="I656" s="4">
        <f t="shared" si="741"/>
        <v>0.59322033898305104</v>
      </c>
      <c r="J656" s="4">
        <f t="shared" si="741"/>
        <v>0.59322033898305115</v>
      </c>
      <c r="K656" s="4">
        <f t="shared" si="741"/>
        <v>0.59322033898305138</v>
      </c>
      <c r="L656" s="4">
        <f t="shared" ref="L656:O656" si="742">IFERROR(SUM(L637,L627,L617)/L647,"-")</f>
        <v>0.59322033898305104</v>
      </c>
      <c r="M656" s="4">
        <f t="shared" si="742"/>
        <v>0.59322033898305093</v>
      </c>
      <c r="N656" s="4">
        <f t="shared" si="742"/>
        <v>0.59322033898305093</v>
      </c>
      <c r="O656" s="4">
        <f t="shared" si="742"/>
        <v>0.59322033898305093</v>
      </c>
      <c r="P656" s="4">
        <f t="shared" ref="P656:Q659" si="743">IFERROR(SUM(P637,P627,P617)/P647,"-")</f>
        <v>0.5932203389830506</v>
      </c>
      <c r="Q656" s="4">
        <f t="shared" si="743"/>
        <v>0.59322033898305138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0.70000000000000007</v>
      </c>
      <c r="L658" s="4">
        <f t="shared" ref="L658:O658" si="745">IFERROR(SUM(L639,L629,L619)/L649,"-")</f>
        <v>0.69999999999999984</v>
      </c>
      <c r="M658" s="4">
        <f t="shared" si="745"/>
        <v>0.70000000000000018</v>
      </c>
      <c r="N658" s="4">
        <f t="shared" si="745"/>
        <v>0.70000000000000051</v>
      </c>
      <c r="O658" s="4">
        <f t="shared" si="745"/>
        <v>0.70000000000000018</v>
      </c>
      <c r="P658" s="4">
        <f t="shared" si="743"/>
        <v>0.69999999999999973</v>
      </c>
      <c r="Q658" s="4">
        <f t="shared" si="743"/>
        <v>0.7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 t="str">
        <f t="shared" si="741"/>
        <v>-</v>
      </c>
      <c r="L659" s="4" t="str">
        <f t="shared" ref="L659:O659" si="746">IFERROR(SUM(L640,L630,L620)/L650,"-")</f>
        <v>-</v>
      </c>
      <c r="M659" s="4" t="str">
        <f t="shared" si="746"/>
        <v>-</v>
      </c>
      <c r="N659" s="4" t="str">
        <f t="shared" si="746"/>
        <v>-</v>
      </c>
      <c r="O659" s="4" t="str">
        <f t="shared" si="746"/>
        <v>-</v>
      </c>
      <c r="P659" s="4" t="str">
        <f t="shared" si="743"/>
        <v>-</v>
      </c>
      <c r="Q659" s="4" t="str">
        <f t="shared" si="743"/>
        <v>-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0.85925925925925895</v>
      </c>
      <c r="H660" s="4">
        <f t="shared" si="747"/>
        <v>0.85925925925925872</v>
      </c>
      <c r="I660" s="4">
        <f t="shared" si="747"/>
        <v>0.85925925925925861</v>
      </c>
      <c r="J660" s="4">
        <f t="shared" si="747"/>
        <v>0.85925925925925928</v>
      </c>
      <c r="K660" s="4">
        <f t="shared" si="747"/>
        <v>0.85925925925925906</v>
      </c>
      <c r="L660" s="4">
        <f t="shared" ref="L660:O660" si="748">IFERROR(SUM(L642,L632,L622)/L652,"-")</f>
        <v>0.85925925925925906</v>
      </c>
      <c r="M660" s="4">
        <f t="shared" si="748"/>
        <v>0.85925925925925883</v>
      </c>
      <c r="N660" s="4">
        <f t="shared" si="748"/>
        <v>0.85925925925926006</v>
      </c>
      <c r="O660" s="4">
        <f t="shared" si="748"/>
        <v>0.85925925925925795</v>
      </c>
      <c r="P660" s="4">
        <f>IFERROR(SUM(P642,P632,P622)/P652,"-")</f>
        <v>0.85925925925925817</v>
      </c>
      <c r="Q660" s="4">
        <f>IFERROR(SUM(Q642,Q632,Q622)/Q652,"-")</f>
        <v>0.85925925925925839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 t="str">
        <f t="shared" si="747"/>
        <v>-</v>
      </c>
      <c r="L661" s="4" t="str">
        <f t="shared" ref="L661:O661" si="749">IFERROR(SUM(L643,L633,L623)/L653,"-")</f>
        <v>-</v>
      </c>
      <c r="M661" s="4" t="str">
        <f t="shared" si="749"/>
        <v>-</v>
      </c>
      <c r="N661" s="4" t="str">
        <f t="shared" si="749"/>
        <v>-</v>
      </c>
      <c r="O661" s="4" t="str">
        <f t="shared" si="749"/>
        <v>-</v>
      </c>
      <c r="P661" s="4" t="str">
        <f>IFERROR(SUM(P643,P633,P623)/P653,"-")</f>
        <v>-</v>
      </c>
      <c r="Q661" s="4" t="str">
        <f>IFERROR(SUM(Q643,Q633,Q623)/Q653,"-")</f>
        <v>-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3.4587011089990665E-3</v>
      </c>
      <c r="G662" s="3">
        <f t="shared" ref="G662:K662" si="750">SUM(G663,G667,G676)</f>
        <v>4.9370869504977415E-3</v>
      </c>
      <c r="H662" s="3">
        <f t="shared" si="750"/>
        <v>4.9813574282228847E-3</v>
      </c>
      <c r="I662" s="3">
        <f t="shared" si="750"/>
        <v>1.0977981588555894E-2</v>
      </c>
      <c r="J662" s="3">
        <f t="shared" si="750"/>
        <v>3.4515067738610912E-2</v>
      </c>
      <c r="K662" s="3">
        <f t="shared" si="750"/>
        <v>4.8912387257414702E-2</v>
      </c>
      <c r="L662" s="3">
        <f t="shared" ref="L662:O662" si="751">SUM(L663,L667,L676)</f>
        <v>4.9002587332903941E-2</v>
      </c>
      <c r="M662" s="3">
        <f t="shared" si="751"/>
        <v>0.16855198086109344</v>
      </c>
      <c r="N662" s="3">
        <f t="shared" si="751"/>
        <v>0.18315913536033784</v>
      </c>
      <c r="O662" s="3">
        <f t="shared" si="751"/>
        <v>0.61040112867500085</v>
      </c>
      <c r="P662" s="3">
        <f>SUM(P663,P667,P676)</f>
        <v>0.88055004998866471</v>
      </c>
      <c r="Q662" s="3">
        <f>SUM(Q663,Q667,Q676)</f>
        <v>0.951538837631978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3.4587011089990665E-3</v>
      </c>
      <c r="G663" s="1">
        <f>[1]Other_transformation!C$28</f>
        <v>4.9370869504977415E-3</v>
      </c>
      <c r="H663" s="1">
        <f>[1]Other_transformation!D$28</f>
        <v>4.9813574282228847E-3</v>
      </c>
      <c r="I663" s="1">
        <f>[1]Other_transformation!E$28</f>
        <v>1.0977981588555894E-2</v>
      </c>
      <c r="J663" s="1">
        <f>[1]Other_transformation!F$28</f>
        <v>3.4515067738610912E-2</v>
      </c>
      <c r="K663" s="1">
        <f>[1]Other_transformation!G$28</f>
        <v>4.8912387257414702E-2</v>
      </c>
      <c r="L663" s="1">
        <f>[1]Other_transformation!H$28</f>
        <v>4.9002587332903941E-2</v>
      </c>
      <c r="M663" s="1">
        <f>[1]Other_transformation!I$28</f>
        <v>0.15754398139796549</v>
      </c>
      <c r="N663" s="1">
        <f>[1]Other_transformation!J$28</f>
        <v>0.17204530145186095</v>
      </c>
      <c r="O663" s="1">
        <f>[1]Other_transformation!K$28</f>
        <v>0.59581469135821452</v>
      </c>
      <c r="P663" s="1">
        <f>[1]Other_transformation!L$28</f>
        <v>0.86569906892859394</v>
      </c>
      <c r="Q663" s="1">
        <f>[1]Other_transformation!M$28</f>
        <v>0.90121737877527253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3.4587011089990665E-3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4.9370869504977415E-3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4.9813574282228847E-3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1.093875946316091E-2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3.378510684749432E-2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3.4604205893390548E-2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3.0669415345305175E-2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0.13438781721026288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0.15122795793986102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0.57243962972153628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0.84325836805182008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0.85776944405350619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3.9222125394984677E-5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7.2996089111659087E-4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1.772813486760363E-3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2.1645720851991529E-3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2.2396796811391651E-3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2.2362357271646831E-3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2.2233025080265717E-3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1.552911742670968E-3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2.8199486197127504E-3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1.2535367877263793E-2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1.6168599902399616E-2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2.0916484506563453E-2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1.8581107784835241E-2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2.1151759128651713E-2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2.0887789134102844E-2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4.0627986102053572E-2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1.7939815413647304E-3</v>
      </c>
      <c r="N667" s="1">
        <f>SUM([1]Other_transformation!J$29:J$30)</f>
        <v>1.8219413769087237E-3</v>
      </c>
      <c r="O667" s="1">
        <f>SUM([1]Other_transformation!K$29:K$30)</f>
        <v>2.5653137903444033E-3</v>
      </c>
      <c r="P667" s="1">
        <f>SUM([1]Other_transformation!L$29:L$30)</f>
        <v>2.6220299189070053E-3</v>
      </c>
      <c r="Q667" s="1">
        <f>SUM([1]Other_transformation!M$29:M$30)</f>
        <v>6.0987287499426231E-3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1.7939815413647304E-3</v>
      </c>
      <c r="N668" s="1">
        <f>[1]Other_transformation!J$29</f>
        <v>1.8219413769087237E-3</v>
      </c>
      <c r="O668" s="1">
        <f>[1]Other_transformation!K$29</f>
        <v>2.5653137903444033E-3</v>
      </c>
      <c r="P668" s="1">
        <f>[1]Other_transformation!L$29</f>
        <v>2.6220299189070053E-3</v>
      </c>
      <c r="Q668" s="1">
        <f>[1]Other_transformation!M$29</f>
        <v>6.0987287499426231E-3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0</v>
      </c>
      <c r="N669" s="1">
        <f>[1]Other_transformation!J$30</f>
        <v>0</v>
      </c>
      <c r="O669" s="1">
        <f>[1]Other_transformation!K$30</f>
        <v>0</v>
      </c>
      <c r="P669" s="1">
        <f>[1]Other_transformation!L$30</f>
        <v>0</v>
      </c>
      <c r="Q669" s="1">
        <f>[1]Other_transformation!M$30</f>
        <v>0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1.7939815413647304E-3</v>
      </c>
      <c r="N673" s="1">
        <f t="shared" si="764"/>
        <v>1.8219413769087237E-3</v>
      </c>
      <c r="O673" s="1">
        <f t="shared" si="764"/>
        <v>2.5653137903444033E-3</v>
      </c>
      <c r="P673" s="1">
        <f>SUM(P674:P675)</f>
        <v>2.6220299189070053E-3</v>
      </c>
      <c r="Q673" s="1">
        <f>SUM(Q674:Q675)</f>
        <v>6.0987287499426231E-3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1.7939815413647304E-3</v>
      </c>
      <c r="N674" s="1">
        <f>IFERROR([1]Energy_Balances!J$157/([1]Energy_Balances!J$157+[1]Energy_Balances!J$72),0)*N668</f>
        <v>1.8219413769087237E-3</v>
      </c>
      <c r="O674" s="1">
        <f>IFERROR([1]Energy_Balances!K$157/([1]Energy_Balances!K$157+[1]Energy_Balances!K$72),0)*O668</f>
        <v>2.5653137903444033E-3</v>
      </c>
      <c r="P674" s="1">
        <f>IFERROR([1]Energy_Balances!L$157/([1]Energy_Balances!L$157+[1]Energy_Balances!L$72),0)*P668</f>
        <v>2.6220299189070053E-3</v>
      </c>
      <c r="Q674" s="1">
        <f>IFERROR([1]Energy_Balances!M$157/([1]Energy_Balances!M$157+[1]Energy_Balances!M$72),0)*Q668</f>
        <v>6.0987287499426231E-3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0</v>
      </c>
      <c r="N675" s="1">
        <f>IFERROR([1]Energy_Balances!J$157/([1]Energy_Balances!J$157+[1]Energy_Balances!J$72),0)*N669</f>
        <v>0</v>
      </c>
      <c r="O675" s="1">
        <f>IFERROR([1]Energy_Balances!K$157/([1]Energy_Balances!K$157+[1]Energy_Balances!K$72),0)*O669</f>
        <v>0</v>
      </c>
      <c r="P675" s="1">
        <f>IFERROR([1]Energy_Balances!L$157/([1]Energy_Balances!L$157+[1]Energy_Balances!L$72),0)*P669</f>
        <v>0</v>
      </c>
      <c r="Q675" s="1">
        <f>IFERROR([1]Energy_Balances!M$157/([1]Energy_Balances!M$157+[1]Energy_Balances!M$72),0)*Q669</f>
        <v>0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9.214017921763221E-3</v>
      </c>
      <c r="N676" s="1">
        <f t="shared" si="768"/>
        <v>9.2918925315681727E-3</v>
      </c>
      <c r="O676" s="1">
        <f t="shared" si="768"/>
        <v>1.202112352644186E-2</v>
      </c>
      <c r="P676" s="1">
        <f>SUM(P677:P678)</f>
        <v>1.2228951141163713E-2</v>
      </c>
      <c r="Q676" s="1">
        <f>SUM(Q677:Q678)</f>
        <v>4.4222730106762809E-2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9.214017921763221E-3</v>
      </c>
      <c r="N677" s="1">
        <f>[1]Other_transformation!J31</f>
        <v>9.2918925315681727E-3</v>
      </c>
      <c r="O677" s="1">
        <f>[1]Other_transformation!K31</f>
        <v>1.202112352644186E-2</v>
      </c>
      <c r="P677" s="1">
        <f>[1]Other_transformation!L31</f>
        <v>1.2228951141163713E-2</v>
      </c>
      <c r="Q677" s="1">
        <f>[1]Other_transformation!M31</f>
        <v>4.4222730106762809E-2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0</v>
      </c>
      <c r="N678" s="1">
        <f>[1]Other_transformation!J32</f>
        <v>0</v>
      </c>
      <c r="O678" s="1">
        <f>[1]Other_transformation!K32</f>
        <v>0</v>
      </c>
      <c r="P678" s="1">
        <f>[1]Other_transformation!L32</f>
        <v>0</v>
      </c>
      <c r="Q678" s="1">
        <f>[1]Other_transformation!M32</f>
        <v>0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5.0491986992687128E-3</v>
      </c>
      <c r="G679" s="3">
        <f t="shared" ref="G679:K679" si="769">SUM(G680,G684,G686,G695)</f>
        <v>7.1139581419275809E-3</v>
      </c>
      <c r="H679" s="3">
        <f t="shared" si="769"/>
        <v>7.0407878844139698E-3</v>
      </c>
      <c r="I679" s="3">
        <f t="shared" si="769"/>
        <v>1.5038330943227231E-2</v>
      </c>
      <c r="J679" s="3">
        <f t="shared" si="769"/>
        <v>4.58671996526391E-2</v>
      </c>
      <c r="K679" s="3">
        <f t="shared" si="769"/>
        <v>6.1346558347216487E-2</v>
      </c>
      <c r="L679" s="3">
        <f t="shared" ref="L679:O679" si="770">SUM(L680,L684,L686,L695)</f>
        <v>5.9445998409300711E-2</v>
      </c>
      <c r="M679" s="3">
        <f t="shared" si="770"/>
        <v>0.20757663555306086</v>
      </c>
      <c r="N679" s="3">
        <f t="shared" si="770"/>
        <v>0.22568090984599851</v>
      </c>
      <c r="O679" s="3">
        <f t="shared" si="770"/>
        <v>0.74772102728531875</v>
      </c>
      <c r="P679" s="3">
        <f>SUM(P680,P684,P686,P695)</f>
        <v>1.0772979374816682</v>
      </c>
      <c r="Q679" s="3">
        <f>SUM(Q680,Q684,Q686,Q695)</f>
        <v>1.1763706594076115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5.0491986992687128E-3</v>
      </c>
      <c r="G680" s="1">
        <f t="shared" ref="G680:K680" si="771">SUM(G681:G683)</f>
        <v>7.1139581419275809E-3</v>
      </c>
      <c r="H680" s="1">
        <f t="shared" si="771"/>
        <v>7.0407878844139698E-3</v>
      </c>
      <c r="I680" s="1">
        <f t="shared" si="771"/>
        <v>1.5038330943227231E-2</v>
      </c>
      <c r="J680" s="1">
        <f t="shared" si="771"/>
        <v>4.58671996526391E-2</v>
      </c>
      <c r="K680" s="1">
        <f t="shared" si="771"/>
        <v>5.9473457400039134E-2</v>
      </c>
      <c r="L680" s="1">
        <f t="shared" ref="L680:O680" si="772">SUM(L681:L683)</f>
        <v>5.7339744015884667E-2</v>
      </c>
      <c r="M680" s="1">
        <f t="shared" si="772"/>
        <v>0.18753538315461477</v>
      </c>
      <c r="N680" s="1">
        <f t="shared" si="772"/>
        <v>0.20573256347633032</v>
      </c>
      <c r="O680" s="1">
        <f t="shared" si="772"/>
        <v>0.72196021306714442</v>
      </c>
      <c r="P680" s="1">
        <f>SUM(P681:P683)</f>
        <v>1.0511454474200677</v>
      </c>
      <c r="Q680" s="1">
        <f>SUM(Q681:Q683)</f>
        <v>1.0901272454596378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5.0491986992687128E-3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7.1139581419275809E-3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7.0407878844139698E-3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1.4984602004329993E-2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4.4897151956803098E-2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4.4650588249536161E-2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3.845694714144849E-2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0.16388758196373526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0.18442433895105034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0.69809710941650904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1.0283638634778296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1.0460602976262272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5.3728938897239298E-5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9.7004769583600105E-4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2.2875012732391817E-3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2.7141969720365562E-3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2.7313166843160553E-3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2.727116740444735E-3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2.7113445219836218E-3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1.8937948081353263E-3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3.4389617313570148E-3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1.2535367877263793E-2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1.6168599902399616E-2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2.0916484506563453E-2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1.8581107784835241E-2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2.1151759128651713E-2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2.0887789134102844E-2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4.0627986102053572E-2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1.8731009471773497E-3</v>
      </c>
      <c r="L684" s="1">
        <f t="shared" si="779"/>
        <v>2.1062543934160442E-3</v>
      </c>
      <c r="M684" s="1">
        <f t="shared" si="779"/>
        <v>2.3240538340626032E-3</v>
      </c>
      <c r="N684" s="1">
        <f t="shared" si="779"/>
        <v>2.0645675316483579E-3</v>
      </c>
      <c r="O684" s="1">
        <f t="shared" si="779"/>
        <v>2.3501954587390782E-3</v>
      </c>
      <c r="P684" s="1">
        <f>P685</f>
        <v>2.3208654593447576E-3</v>
      </c>
      <c r="Q684" s="1">
        <f>Q685</f>
        <v>4.5142206780059511E-3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1.8731009471773497E-3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2.1062543934160442E-3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2.3240538340626032E-3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2.0645675316483579E-3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2.3501954587390782E-3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2.3208654593447576E-3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4.5142206780059511E-3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2.3605020281114841E-3</v>
      </c>
      <c r="N686" s="1">
        <f t="shared" si="781"/>
        <v>2.3972912854062123E-3</v>
      </c>
      <c r="O686" s="1">
        <f t="shared" si="781"/>
        <v>3.3754128820321048E-3</v>
      </c>
      <c r="P686" s="1">
        <f>SUM(P687:P688)</f>
        <v>3.4500393669829026E-3</v>
      </c>
      <c r="Q686" s="1">
        <f>SUM(Q687:Q688)</f>
        <v>8.0246430920297689E-3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2.3605020281114841E-3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2.3972912854062123E-3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3.3754128820321048E-3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3.4500393669829026E-3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8.0246430920297689E-3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0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0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0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0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0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2.3605020281114841E-3</v>
      </c>
      <c r="N692" s="1">
        <f t="shared" si="790"/>
        <v>2.3972912854062123E-3</v>
      </c>
      <c r="O692" s="1">
        <f t="shared" si="790"/>
        <v>3.3754128820321048E-3</v>
      </c>
      <c r="P692" s="1">
        <f>SUM(P693:P694)</f>
        <v>3.4500393669829026E-3</v>
      </c>
      <c r="Q692" s="1">
        <f>SUM(Q693:Q694)</f>
        <v>8.0246430920297689E-3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2.3605020281114841E-3</v>
      </c>
      <c r="N693" s="1">
        <f t="shared" si="792"/>
        <v>2.3972912854062123E-3</v>
      </c>
      <c r="O693" s="1">
        <f t="shared" si="792"/>
        <v>3.3754128820321048E-3</v>
      </c>
      <c r="P693" s="1">
        <f>IFERROR(P674/P668,0)*P687</f>
        <v>3.4500393669829026E-3</v>
      </c>
      <c r="Q693" s="1">
        <f>IFERROR(Q674/Q668,0)*Q687</f>
        <v>8.0246430920297689E-3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0</v>
      </c>
      <c r="N694" s="1">
        <f t="shared" si="793"/>
        <v>0</v>
      </c>
      <c r="O694" s="1">
        <f t="shared" si="793"/>
        <v>0</v>
      </c>
      <c r="P694" s="1">
        <f>IFERROR(P675/P669,0)*P688</f>
        <v>0</v>
      </c>
      <c r="Q694" s="1">
        <f>IFERROR(Q675/Q669,0)*Q688</f>
        <v>0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1.5356696536272038E-2</v>
      </c>
      <c r="N695" s="1">
        <f t="shared" si="795"/>
        <v>1.5486487552613622E-2</v>
      </c>
      <c r="O695" s="1">
        <f t="shared" si="795"/>
        <v>2.0035205877403109E-2</v>
      </c>
      <c r="P695" s="1">
        <f>SUM(P696:P697)</f>
        <v>2.0381585235272857E-2</v>
      </c>
      <c r="Q695" s="1">
        <f>SUM(Q696:Q697)</f>
        <v>7.3704550177938075E-2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1.5356696536272038E-2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1.5486487552613622E-2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2.0035205877403109E-2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2.0381585235272857E-2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7.3704550177938075E-2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0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0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0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0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0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0.68499999999999961</v>
      </c>
      <c r="G699" s="4">
        <f t="shared" ref="G699:K699" si="797">IFERROR(G664/G681,"-")</f>
        <v>0.69400000000000006</v>
      </c>
      <c r="H699" s="4">
        <f t="shared" si="797"/>
        <v>0.70750000000000013</v>
      </c>
      <c r="I699" s="4">
        <f t="shared" si="797"/>
        <v>0.73000000000000098</v>
      </c>
      <c r="J699" s="4">
        <f t="shared" si="797"/>
        <v>0.75249999999999972</v>
      </c>
      <c r="K699" s="4">
        <f t="shared" si="797"/>
        <v>0.77500000000000058</v>
      </c>
      <c r="L699" s="4">
        <f t="shared" ref="L699:O699" si="798">IFERROR(L664/L681,"-")</f>
        <v>0.7975000000000001</v>
      </c>
      <c r="M699" s="4">
        <f t="shared" si="798"/>
        <v>0.81999999999999984</v>
      </c>
      <c r="N699" s="4">
        <f t="shared" si="798"/>
        <v>0.81999999999999862</v>
      </c>
      <c r="O699" s="4">
        <f t="shared" si="798"/>
        <v>0.8199999999999984</v>
      </c>
      <c r="P699" s="4">
        <f>IFERROR(P664/P681,"-")</f>
        <v>0.81999999999999984</v>
      </c>
      <c r="Q699" s="4">
        <f>IFERROR(Q664/Q681,"-")</f>
        <v>0.81999999999999984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0.72999999999999976</v>
      </c>
      <c r="J700" s="4">
        <f t="shared" si="800"/>
        <v>0.75250000000000006</v>
      </c>
      <c r="K700" s="4">
        <f t="shared" si="800"/>
        <v>0.7749999999999988</v>
      </c>
      <c r="L700" s="4">
        <f t="shared" ref="L700:O700" si="801">IFERROR(L665/L682,"-")</f>
        <v>0.79749999999999976</v>
      </c>
      <c r="M700" s="4">
        <f t="shared" si="801"/>
        <v>0.82</v>
      </c>
      <c r="N700" s="4">
        <f t="shared" si="801"/>
        <v>0.82000000000000017</v>
      </c>
      <c r="O700" s="4">
        <f t="shared" si="801"/>
        <v>0.82000000000000073</v>
      </c>
      <c r="P700" s="4">
        <f>IFERROR(P665/P682,"-")</f>
        <v>0.82000000000000028</v>
      </c>
      <c r="Q700" s="4">
        <f>IFERROR(Q665/Q682,"-")</f>
        <v>0.81999999999999951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0.86999999999999988</v>
      </c>
      <c r="L701" s="4">
        <f t="shared" ref="L701:O701" si="803">IFERROR(L666/SUM(L683,L685),"-")</f>
        <v>0.88474576271186423</v>
      </c>
      <c r="M701" s="4">
        <f t="shared" si="803"/>
        <v>0.90000000000000013</v>
      </c>
      <c r="N701" s="4">
        <f t="shared" si="803"/>
        <v>0.90000000000000013</v>
      </c>
      <c r="O701" s="4">
        <f t="shared" si="803"/>
        <v>0.9</v>
      </c>
      <c r="P701" s="4">
        <f>IFERROR(P666/SUM(P683,P685),"-")</f>
        <v>0.9</v>
      </c>
      <c r="Q701" s="4">
        <f>IFERROR(Q666/SUM(Q683,Q685),"-")</f>
        <v>0.9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0.76000000000000112</v>
      </c>
      <c r="N702" s="4">
        <f t="shared" si="805"/>
        <v>0.76000000000000101</v>
      </c>
      <c r="O702" s="4">
        <f t="shared" si="805"/>
        <v>0.76000000000000101</v>
      </c>
      <c r="P702" s="4">
        <f>IFERROR(P668/P687,"-")</f>
        <v>0.75999999999999979</v>
      </c>
      <c r="Q702" s="4">
        <f>IFERROR(Q668/Q687,"-")</f>
        <v>0.75999999999999979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 t="str">
        <f t="shared" si="806"/>
        <v>-</v>
      </c>
      <c r="N703" s="4" t="str">
        <f t="shared" si="806"/>
        <v>-</v>
      </c>
      <c r="O703" s="4" t="str">
        <f t="shared" si="806"/>
        <v>-</v>
      </c>
      <c r="P703" s="4" t="str">
        <f>IFERROR(P669/P688,"-")</f>
        <v>-</v>
      </c>
      <c r="Q703" s="4" t="str">
        <f>IFERROR(Q669/Q688,"-")</f>
        <v>-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0.59999999999999987</v>
      </c>
      <c r="N704" s="4">
        <f t="shared" si="808"/>
        <v>0.6</v>
      </c>
      <c r="O704" s="4">
        <f t="shared" si="808"/>
        <v>0.59999999999999976</v>
      </c>
      <c r="P704" s="4">
        <f>IFERROR(P677/P696,"-")</f>
        <v>0.59999999999999987</v>
      </c>
      <c r="Q704" s="4">
        <f>IFERROR(Q677/Q696,"-")</f>
        <v>0.59999999999999953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 t="str">
        <f t="shared" si="809"/>
        <v>-</v>
      </c>
      <c r="N705" s="4" t="str">
        <f t="shared" si="809"/>
        <v>-</v>
      </c>
      <c r="O705" s="4" t="str">
        <f t="shared" si="809"/>
        <v>-</v>
      </c>
      <c r="P705" s="4" t="str">
        <f>IFERROR(P678/P697,"-")</f>
        <v>-</v>
      </c>
      <c r="Q705" s="4" t="str">
        <f>IFERROR(Q678/Q697,"-")</f>
        <v>-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1.1764715367507452</v>
      </c>
      <c r="G706" s="1">
        <f>[1]Other_transformation!C$39</f>
        <v>3.1939948347938421</v>
      </c>
      <c r="H706" s="1">
        <f>[1]Other_transformation!D$39</f>
        <v>3.1865548408879141</v>
      </c>
      <c r="I706" s="1">
        <f>[1]Other_transformation!E$39</f>
        <v>3.1864816154198126</v>
      </c>
      <c r="J706" s="1">
        <f>[1]Other_transformation!F$39</f>
        <v>3.1864832432172649</v>
      </c>
      <c r="K706" s="1">
        <f>[1]Other_transformation!G$39</f>
        <v>3.1848615864180352</v>
      </c>
      <c r="L706" s="1">
        <f>[1]Other_transformation!H$39</f>
        <v>3.1848896023048803</v>
      </c>
      <c r="M706" s="1">
        <f>[1]Other_transformation!I$39</f>
        <v>3.1875444008083558</v>
      </c>
      <c r="N706" s="1">
        <f>[1]Other_transformation!J$39</f>
        <v>3.1874070897603062</v>
      </c>
      <c r="O706" s="1">
        <f>[1]Other_transformation!K$39</f>
        <v>3.1886756904638336</v>
      </c>
      <c r="P706" s="1">
        <f>[1]Other_transformation!L$39</f>
        <v>3.1887080330894984</v>
      </c>
      <c r="Q706" s="1">
        <f>[1]Other_transformation!M$39</f>
        <v>3.1949173081606541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1.2890711986112442</v>
      </c>
      <c r="G707" s="1">
        <f>[1]Other_transformation!C$38</f>
        <v>3.4996909159546723</v>
      </c>
      <c r="H707" s="1">
        <f>[1]Other_transformation!D$38</f>
        <v>3.4915388429445122</v>
      </c>
      <c r="I707" s="1">
        <f>[1]Other_transformation!E$38</f>
        <v>3.4914586090935527</v>
      </c>
      <c r="J707" s="1">
        <f>[1]Other_transformation!F$38</f>
        <v>3.4914603926869074</v>
      </c>
      <c r="K707" s="1">
        <f>[1]Other_transformation!G$38</f>
        <v>3.4896835277066507</v>
      </c>
      <c r="L707" s="1">
        <f>[1]Other_transformation!H$38</f>
        <v>3.4897142249838122</v>
      </c>
      <c r="M707" s="1">
        <f>[1]Other_transformation!I$38</f>
        <v>3.4926231132841634</v>
      </c>
      <c r="N707" s="1">
        <f>[1]Other_transformation!J$38</f>
        <v>3.4924726602457667</v>
      </c>
      <c r="O707" s="1">
        <f>[1]Other_transformation!K$38</f>
        <v>3.4938626782601139</v>
      </c>
      <c r="P707" s="1">
        <f>[1]Other_transformation!L$38</f>
        <v>3.4938981163866876</v>
      </c>
      <c r="Q707" s="1">
        <f>[1]Other_transformation!M$38</f>
        <v>3.5007016789111107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0.91265054871925921</v>
      </c>
      <c r="G708" s="14">
        <f t="shared" si="810"/>
        <v>0.91265054871926021</v>
      </c>
      <c r="H708" s="14">
        <f t="shared" si="810"/>
        <v>0.91265054871925855</v>
      </c>
      <c r="I708" s="14">
        <f t="shared" si="810"/>
        <v>0.91265054871925921</v>
      </c>
      <c r="J708" s="14">
        <f t="shared" si="810"/>
        <v>0.91265054871925877</v>
      </c>
      <c r="K708" s="14">
        <f t="shared" si="810"/>
        <v>0.91265054871925932</v>
      </c>
      <c r="L708" s="14">
        <f t="shared" ref="L708:O708" si="811">L706/L707</f>
        <v>0.9126505487192591</v>
      </c>
      <c r="M708" s="14">
        <f t="shared" si="811"/>
        <v>0.91265054871925821</v>
      </c>
      <c r="N708" s="14">
        <f t="shared" si="811"/>
        <v>0.9126505487192581</v>
      </c>
      <c r="O708" s="14">
        <f t="shared" si="811"/>
        <v>0.91265054871925921</v>
      </c>
      <c r="P708" s="14">
        <f>P706/P707</f>
        <v>0.91265054871925977</v>
      </c>
      <c r="Q708" s="14">
        <f>Q706/Q707</f>
        <v>0.91265054871925833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5.9796294673907067</v>
      </c>
      <c r="G709" s="17" cm="1">
        <f t="array" ref="G709">SUMPRODUCT(("CT_CWODPLT"=[1]OUT_SyntheticFuels!$C$4:$C$1000)*1,("Var_Fout"=[1]OUT_SyntheticFuels!$B$4:$B$1000)*1,[1]OUT_SyntheticFuels!F$4:F$1000)</f>
        <v>6.969651883022876</v>
      </c>
      <c r="H709" s="17" cm="1">
        <f t="array" ref="H709">SUMPRODUCT(("CT_CWODPLT"=[1]OUT_SyntheticFuels!$C$4:$C$1000)*1,("Var_Fout"=[1]OUT_SyntheticFuels!$B$4:$B$1000)*1,[1]OUT_SyntheticFuels!G$4:G$1000)</f>
        <v>6.7843783621943787</v>
      </c>
      <c r="I709" s="17" cm="1">
        <f t="array" ref="I709">SUMPRODUCT(("CT_CWODPLT"=[1]OUT_SyntheticFuels!$C$4:$C$1000)*1,("Var_Fout"=[1]OUT_SyntheticFuels!$B$4:$B$1000)*1,[1]OUT_SyntheticFuels!H$4:H$1000)</f>
        <v>7.1490652104979953</v>
      </c>
      <c r="J709" s="17" cm="1">
        <f t="array" ref="J709">SUMPRODUCT(("CT_CWODPLT"=[1]OUT_SyntheticFuels!$C$4:$C$1000)*1,("Var_Fout"=[1]OUT_SyntheticFuels!$B$4:$B$1000)*1,[1]OUT_SyntheticFuels!I$4:I$1000)</f>
        <v>7.4319982851063315</v>
      </c>
      <c r="K709" s="17" cm="1">
        <f t="array" ref="K709">SUMPRODUCT(("CT_CWODPLT"=[1]OUT_SyntheticFuels!$C$4:$C$1000)*1,("Var_Fout"=[1]OUT_SyntheticFuels!$B$4:$B$1000)*1,[1]OUT_SyntheticFuels!J$4:J$1000)</f>
        <v>7.8685924893360504</v>
      </c>
      <c r="L709" s="17" cm="1">
        <f t="array" ref="L709">SUMPRODUCT(("CT_CWODPLT"=[1]OUT_SyntheticFuels!$C$4:$C$1000)*1,("Var_Fout"=[1]OUT_SyntheticFuels!$B$4:$B$1000)*1,[1]OUT_SyntheticFuels!K$4:K$1000)</f>
        <v>7.8187525517069334</v>
      </c>
      <c r="M709" s="17" cm="1">
        <f t="array" ref="M709">SUMPRODUCT(("CT_CWODPLT"=[1]OUT_SyntheticFuels!$C$4:$C$1000)*1,("Var_Fout"=[1]OUT_SyntheticFuels!$B$4:$B$1000)*1,[1]OUT_SyntheticFuels!L$4:L$1000)</f>
        <v>7.9443310221456107</v>
      </c>
      <c r="N709" s="17" cm="1">
        <f t="array" ref="N709">SUMPRODUCT(("CT_CWODPLT"=[1]OUT_SyntheticFuels!$C$4:$C$1000)*1,("Var_Fout"=[1]OUT_SyntheticFuels!$B$4:$B$1000)*1,[1]OUT_SyntheticFuels!M$4:M$1000)</f>
        <v>7.9234549543844395</v>
      </c>
      <c r="O709" s="17" cm="1">
        <f t="array" ref="O709">SUMPRODUCT(("CT_CWODPLT"=[1]OUT_SyntheticFuels!$C$4:$C$1000)*1,("Var_Fout"=[1]OUT_SyntheticFuels!$B$4:$B$1000)*1,[1]OUT_SyntheticFuels!N$4:N$1000)</f>
        <v>7.9003511723191222</v>
      </c>
      <c r="P709" s="17" cm="1">
        <f t="array" ref="P709">SUMPRODUCT(("CT_CWODPLT"=[1]OUT_SyntheticFuels!$C$4:$C$1000)*1,("Var_Fout"=[1]OUT_SyntheticFuels!$B$4:$B$1000)*1,[1]OUT_SyntheticFuels!O$4:O$1000)</f>
        <v>7.839417306004024</v>
      </c>
      <c r="Q709" s="17" cm="1">
        <f t="array" ref="Q709">SUMPRODUCT(("CT_CWODPLT"=[1]OUT_SyntheticFuels!$C$4:$C$1000)*1,("Var_Fout"=[1]OUT_SyntheticFuels!$B$4:$B$1000)*1,[1]OUT_SyntheticFuels!P$4:P$1000)</f>
        <v>7.7184779063156164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5.9796294673907067</v>
      </c>
      <c r="G710" s="18">
        <f t="shared" ref="G710:K710" si="812">G709</f>
        <v>6.969651883022876</v>
      </c>
      <c r="H710" s="18">
        <f t="shared" si="812"/>
        <v>6.7843783621943787</v>
      </c>
      <c r="I710" s="18">
        <f t="shared" si="812"/>
        <v>7.1490652104979953</v>
      </c>
      <c r="J710" s="18">
        <f t="shared" si="812"/>
        <v>7.4319982851063315</v>
      </c>
      <c r="K710" s="18">
        <f t="shared" si="812"/>
        <v>7.8685924893360504</v>
      </c>
      <c r="L710" s="18">
        <f t="shared" ref="L710:O710" si="813">L709</f>
        <v>7.8187525517069334</v>
      </c>
      <c r="M710" s="18">
        <f t="shared" si="813"/>
        <v>7.9443310221456107</v>
      </c>
      <c r="N710" s="18">
        <f t="shared" si="813"/>
        <v>7.9234549543844395</v>
      </c>
      <c r="O710" s="18">
        <f t="shared" si="813"/>
        <v>7.9003511723191222</v>
      </c>
      <c r="P710" s="18">
        <f>P709</f>
        <v>7.839417306004024</v>
      </c>
      <c r="Q710" s="18">
        <f>Q709</f>
        <v>7.7184779063156164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7.1186065087984538</v>
      </c>
      <c r="G711" s="17" cm="1">
        <f t="array" ref="G711">SUMPRODUCT(("CT_CWODPLT"=[1]OUT_SyntheticFuels!$C$4:$C$1000)*1,("Var_Fin"=[1]OUT_SyntheticFuels!$B$4:$B$1000)*1,[1]OUT_SyntheticFuels!F$4:F$1000)</f>
        <v>8.2972046226462854</v>
      </c>
      <c r="H711" s="17" cm="1">
        <f t="array" ref="H711">SUMPRODUCT(("CT_CWODPLT"=[1]OUT_SyntheticFuels!$C$4:$C$1000)*1,("Var_Fin"=[1]OUT_SyntheticFuels!$B$4:$B$1000)*1,[1]OUT_SyntheticFuels!G$4:G$1000)</f>
        <v>8.076640907374264</v>
      </c>
      <c r="I711" s="17" cm="1">
        <f t="array" ref="I711">SUMPRODUCT(("CT_CWODPLT"=[1]OUT_SyntheticFuels!$C$4:$C$1000)*1,("Var_Fin"=[1]OUT_SyntheticFuels!$B$4:$B$1000)*1,[1]OUT_SyntheticFuels!H$4:H$1000)</f>
        <v>8.5107919172595192</v>
      </c>
      <c r="J711" s="17" cm="1">
        <f t="array" ref="J711">SUMPRODUCT(("CT_CWODPLT"=[1]OUT_SyntheticFuels!$C$4:$C$1000)*1,("Var_Fin"=[1]OUT_SyntheticFuels!$B$4:$B$1000)*1,[1]OUT_SyntheticFuels!I$4:I$1000)</f>
        <v>8.8476170060789627</v>
      </c>
      <c r="K711" s="17" cm="1">
        <f t="array" ref="K711">SUMPRODUCT(("CT_CWODPLT"=[1]OUT_SyntheticFuels!$C$4:$C$1000)*1,("Var_Fin"=[1]OUT_SyntheticFuels!$B$4:$B$1000)*1,[1]OUT_SyntheticFuels!J$4:J$1000)</f>
        <v>9.3673720111143393</v>
      </c>
      <c r="L711" s="17" cm="1">
        <f t="array" ref="L711">SUMPRODUCT(("CT_CWODPLT"=[1]OUT_SyntheticFuels!$C$4:$C$1000)*1,("Var_Fin"=[1]OUT_SyntheticFuels!$B$4:$B$1000)*1,[1]OUT_SyntheticFuels!K$4:K$1000)</f>
        <v>9.3080387520320773</v>
      </c>
      <c r="M711" s="17" cm="1">
        <f t="array" ref="M711">SUMPRODUCT(("CT_CWODPLT"=[1]OUT_SyntheticFuels!$C$4:$C$1000)*1,("Var_Fin"=[1]OUT_SyntheticFuels!$B$4:$B$1000)*1,[1]OUT_SyntheticFuels!L$4:L$1000)</f>
        <v>9.4575369311257287</v>
      </c>
      <c r="N711" s="17" cm="1">
        <f t="array" ref="N711">SUMPRODUCT(("CT_CWODPLT"=[1]OUT_SyntheticFuels!$C$4:$C$1000)*1,("Var_Fin"=[1]OUT_SyntheticFuels!$B$4:$B$1000)*1,[1]OUT_SyntheticFuels!M$4:M$1000)</f>
        <v>9.4326844695052916</v>
      </c>
      <c r="O711" s="17" cm="1">
        <f t="array" ref="O711">SUMPRODUCT(("CT_CWODPLT"=[1]OUT_SyntheticFuels!$C$4:$C$1000)*1,("Var_Fin"=[1]OUT_SyntheticFuels!$B$4:$B$1000)*1,[1]OUT_SyntheticFuels!N$4:N$1000)</f>
        <v>9.4051799670465694</v>
      </c>
      <c r="P711" s="17" cm="1">
        <f t="array" ref="P711">SUMPRODUCT(("CT_CWODPLT"=[1]OUT_SyntheticFuels!$C$4:$C$1000)*1,("Var_Fin"=[1]OUT_SyntheticFuels!$B$4:$B$1000)*1,[1]OUT_SyntheticFuels!O$4:O$1000)</f>
        <v>9.3326396500047846</v>
      </c>
      <c r="Q711" s="17" cm="1">
        <f t="array" ref="Q711">SUMPRODUCT(("CT_CWODPLT"=[1]OUT_SyntheticFuels!$C$4:$C$1000)*1,("Var_Fin"=[1]OUT_SyntheticFuels!$B$4:$B$1000)*1,[1]OUT_SyntheticFuels!P$4:P$1000)</f>
        <v>9.1886641741852593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7.1186065087984538</v>
      </c>
      <c r="G712" s="18">
        <f t="shared" si="814"/>
        <v>8.2972046226462854</v>
      </c>
      <c r="H712" s="18">
        <f t="shared" si="814"/>
        <v>8.076640907374264</v>
      </c>
      <c r="I712" s="18">
        <f t="shared" si="814"/>
        <v>8.5107919172595192</v>
      </c>
      <c r="J712" s="18">
        <f t="shared" si="814"/>
        <v>8.8476170060789627</v>
      </c>
      <c r="K712" s="18">
        <f t="shared" si="814"/>
        <v>9.3673720111143393</v>
      </c>
      <c r="L712" s="18">
        <f t="shared" ref="L712:O712" si="815">L711</f>
        <v>9.3080387520320773</v>
      </c>
      <c r="M712" s="18">
        <f t="shared" si="815"/>
        <v>9.4575369311257287</v>
      </c>
      <c r="N712" s="18">
        <f t="shared" si="815"/>
        <v>9.4326844695052916</v>
      </c>
      <c r="O712" s="18">
        <f t="shared" si="815"/>
        <v>9.4051799670465694</v>
      </c>
      <c r="P712" s="18">
        <f>P711</f>
        <v>9.3326396500047846</v>
      </c>
      <c r="Q712" s="18">
        <f>Q711</f>
        <v>9.1886641741852593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0.84000000000000075</v>
      </c>
      <c r="G713" s="14">
        <f t="shared" si="816"/>
        <v>0.83999999999999952</v>
      </c>
      <c r="H713" s="14">
        <f t="shared" si="816"/>
        <v>0.83999999999999964</v>
      </c>
      <c r="I713" s="14">
        <f t="shared" si="816"/>
        <v>0.83999999999999986</v>
      </c>
      <c r="J713" s="14">
        <f t="shared" si="816"/>
        <v>0.8400000000000003</v>
      </c>
      <c r="K713" s="14">
        <f t="shared" si="816"/>
        <v>0.84000000000000052</v>
      </c>
      <c r="L713" s="14">
        <f t="shared" ref="L713:O713" si="817">IFERROR(L709/L711,"-")</f>
        <v>0.83999999999999875</v>
      </c>
      <c r="M713" s="14">
        <f t="shared" si="817"/>
        <v>0.83999999999999986</v>
      </c>
      <c r="N713" s="14">
        <f t="shared" si="817"/>
        <v>0.83999999999999941</v>
      </c>
      <c r="O713" s="14">
        <f t="shared" si="817"/>
        <v>0.84000000000000041</v>
      </c>
      <c r="P713" s="14">
        <f>IFERROR(P709/P711,"-")</f>
        <v>0.84000000000000052</v>
      </c>
      <c r="Q713" s="14">
        <f>IFERROR(Q709/Q711,"-")</f>
        <v>0.83999999999999986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</v>
      </c>
      <c r="L714" s="17">
        <f t="shared" ref="L714:O714" si="819">L715+L717</f>
        <v>0</v>
      </c>
      <c r="M714" s="17">
        <f t="shared" si="819"/>
        <v>0</v>
      </c>
      <c r="N714" s="17">
        <f t="shared" si="819"/>
        <v>0</v>
      </c>
      <c r="O714" s="17">
        <f t="shared" si="819"/>
        <v>0</v>
      </c>
      <c r="P714" s="17">
        <f>P715+P717</f>
        <v>0</v>
      </c>
      <c r="Q714" s="17">
        <f>Q715+Q717</f>
        <v>0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0</v>
      </c>
      <c r="L715" s="18">
        <f t="shared" si="820"/>
        <v>0</v>
      </c>
      <c r="M715" s="18">
        <f t="shared" si="820"/>
        <v>0</v>
      </c>
      <c r="N715" s="18">
        <f t="shared" si="820"/>
        <v>0</v>
      </c>
      <c r="O715" s="18">
        <f t="shared" si="820"/>
        <v>0</v>
      </c>
      <c r="P715" s="18">
        <f>P716</f>
        <v>0</v>
      </c>
      <c r="Q715" s="18">
        <f>Q716</f>
        <v>0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0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0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0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0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0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0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0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</v>
      </c>
      <c r="L717" s="18">
        <f t="shared" ref="L717:O717" si="823">SUM(L718:L720)</f>
        <v>0</v>
      </c>
      <c r="M717" s="18">
        <f t="shared" si="823"/>
        <v>0</v>
      </c>
      <c r="N717" s="18">
        <f t="shared" si="823"/>
        <v>0</v>
      </c>
      <c r="O717" s="18">
        <f t="shared" si="823"/>
        <v>0</v>
      </c>
      <c r="P717" s="18">
        <f>SUM(P718:P720)</f>
        <v>0</v>
      </c>
      <c r="Q717" s="18">
        <f>SUM(Q718:Q720)</f>
        <v>0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0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0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0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0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</v>
      </c>
      <c r="L721" s="17">
        <f t="shared" si="825"/>
        <v>0</v>
      </c>
      <c r="M721" s="17">
        <f t="shared" si="825"/>
        <v>0</v>
      </c>
      <c r="N721" s="17">
        <f t="shared" si="825"/>
        <v>0</v>
      </c>
      <c r="O721" s="17">
        <f t="shared" si="825"/>
        <v>0</v>
      </c>
      <c r="P721" s="17">
        <f>P722</f>
        <v>0</v>
      </c>
      <c r="Q721" s="17">
        <f>Q722</f>
        <v>0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</v>
      </c>
      <c r="L722" s="18">
        <f t="shared" ref="L722:O722" si="828">SUM(L723,L725)</f>
        <v>0</v>
      </c>
      <c r="M722" s="18">
        <f t="shared" si="828"/>
        <v>0</v>
      </c>
      <c r="N722" s="18">
        <f t="shared" si="828"/>
        <v>0</v>
      </c>
      <c r="O722" s="18">
        <f t="shared" si="828"/>
        <v>0</v>
      </c>
      <c r="P722" s="18">
        <f>SUM(P723,P725)</f>
        <v>0</v>
      </c>
      <c r="Q722" s="18">
        <f>SUM(Q723,Q725)</f>
        <v>0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0</v>
      </c>
      <c r="L723" s="18">
        <f t="shared" si="830"/>
        <v>0</v>
      </c>
      <c r="M723" s="18">
        <f t="shared" si="830"/>
        <v>0</v>
      </c>
      <c r="N723" s="18">
        <f t="shared" si="830"/>
        <v>0</v>
      </c>
      <c r="O723" s="18">
        <f t="shared" si="830"/>
        <v>0</v>
      </c>
      <c r="P723" s="18">
        <f>P724</f>
        <v>0</v>
      </c>
      <c r="Q723" s="18">
        <f>Q724</f>
        <v>0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0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0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0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0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0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0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0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</v>
      </c>
      <c r="L725" s="18">
        <f t="shared" ref="L725:O725" si="832">SUM(L726:L728)</f>
        <v>0</v>
      </c>
      <c r="M725" s="18">
        <f t="shared" si="832"/>
        <v>0</v>
      </c>
      <c r="N725" s="18">
        <f t="shared" si="832"/>
        <v>0</v>
      </c>
      <c r="O725" s="18">
        <f t="shared" si="832"/>
        <v>0</v>
      </c>
      <c r="P725" s="18">
        <f>SUM(P726:P728)</f>
        <v>0</v>
      </c>
      <c r="Q725" s="18">
        <f>SUM(Q726:Q728)</f>
        <v>0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0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0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0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0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0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0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 t="str">
        <f t="shared" si="834"/>
        <v>-</v>
      </c>
      <c r="L730" s="14" t="str">
        <f t="shared" ref="L730:O730" si="835">IFERROR(L716/L724,"-")</f>
        <v>-</v>
      </c>
      <c r="M730" s="14" t="str">
        <f t="shared" si="835"/>
        <v>-</v>
      </c>
      <c r="N730" s="14" t="str">
        <f t="shared" si="835"/>
        <v>-</v>
      </c>
      <c r="O730" s="14" t="str">
        <f t="shared" si="835"/>
        <v>-</v>
      </c>
      <c r="P730" s="14" t="str">
        <f>IFERROR(P716/P724,"-")</f>
        <v>-</v>
      </c>
      <c r="Q730" s="14" t="str">
        <f>IFERROR(Q716/Q724,"-")</f>
        <v>-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 t="str">
        <f t="shared" si="837"/>
        <v>-</v>
      </c>
      <c r="L731" s="16" t="str">
        <f t="shared" ref="L731:O731" si="838">IFERROR(L718/L726,"-")</f>
        <v>-</v>
      </c>
      <c r="M731" s="16" t="str">
        <f t="shared" si="838"/>
        <v>-</v>
      </c>
      <c r="N731" s="16" t="str">
        <f t="shared" si="838"/>
        <v>-</v>
      </c>
      <c r="O731" s="16" t="str">
        <f t="shared" si="838"/>
        <v>-</v>
      </c>
      <c r="P731" s="16" t="str">
        <f t="shared" ref="P731:Q733" si="839">IFERROR(P718/P726,"-")</f>
        <v>-</v>
      </c>
      <c r="Q731" s="16" t="str">
        <f t="shared" si="839"/>
        <v>-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 t="str">
        <f t="shared" si="840"/>
        <v>-</v>
      </c>
      <c r="L732" s="16" t="str">
        <f t="shared" ref="L732:O732" si="841">IFERROR(L719/L727,"-")</f>
        <v>-</v>
      </c>
      <c r="M732" s="16" t="str">
        <f t="shared" si="841"/>
        <v>-</v>
      </c>
      <c r="N732" s="16" t="str">
        <f t="shared" si="841"/>
        <v>-</v>
      </c>
      <c r="O732" s="16" t="str">
        <f t="shared" si="841"/>
        <v>-</v>
      </c>
      <c r="P732" s="16" t="str">
        <f t="shared" si="839"/>
        <v>-</v>
      </c>
      <c r="Q732" s="16" t="str">
        <f t="shared" si="839"/>
        <v>-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 t="str">
        <f t="shared" si="842"/>
        <v>-</v>
      </c>
      <c r="L733" s="16" t="str">
        <f t="shared" ref="L733:O733" si="843">IFERROR(L720/L728,"-")</f>
        <v>-</v>
      </c>
      <c r="M733" s="16" t="str">
        <f t="shared" si="843"/>
        <v>-</v>
      </c>
      <c r="N733" s="16" t="str">
        <f t="shared" si="843"/>
        <v>-</v>
      </c>
      <c r="O733" s="16" t="str">
        <f t="shared" si="843"/>
        <v>-</v>
      </c>
      <c r="P733" s="16" t="str">
        <f t="shared" si="839"/>
        <v>-</v>
      </c>
      <c r="Q733" s="16" t="str">
        <f t="shared" si="839"/>
        <v>-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</v>
      </c>
      <c r="L734" s="17">
        <f t="shared" si="848"/>
        <v>0</v>
      </c>
      <c r="M734" s="17">
        <f t="shared" si="848"/>
        <v>0</v>
      </c>
      <c r="N734" s="17">
        <f t="shared" si="848"/>
        <v>0</v>
      </c>
      <c r="O734" s="17">
        <f t="shared" si="848"/>
        <v>0</v>
      </c>
      <c r="P734" s="17">
        <f>P735</f>
        <v>0</v>
      </c>
      <c r="Q734" s="17">
        <f>Q735</f>
        <v>0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</v>
      </c>
      <c r="L735" s="18">
        <f t="shared" ref="L735:O735" si="854">SUM(L739,L741)</f>
        <v>0</v>
      </c>
      <c r="M735" s="18">
        <f t="shared" si="854"/>
        <v>0</v>
      </c>
      <c r="N735" s="18">
        <f t="shared" si="854"/>
        <v>0</v>
      </c>
      <c r="O735" s="18">
        <f t="shared" si="854"/>
        <v>0</v>
      </c>
      <c r="P735" s="18">
        <f>SUM(P739,P741)</f>
        <v>0</v>
      </c>
      <c r="Q735" s="18">
        <f>SUM(Q739,Q741)</f>
        <v>0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</v>
      </c>
      <c r="L737" s="18">
        <f t="shared" ref="L737:O737" si="856">L735-L736-L738</f>
        <v>0</v>
      </c>
      <c r="M737" s="18">
        <f t="shared" si="856"/>
        <v>0</v>
      </c>
      <c r="N737" s="18">
        <f t="shared" si="856"/>
        <v>0</v>
      </c>
      <c r="O737" s="18">
        <f t="shared" si="856"/>
        <v>0</v>
      </c>
      <c r="P737" s="18">
        <f>P735-P736-P738</f>
        <v>0</v>
      </c>
      <c r="Q737" s="18">
        <f>Q735-Q736-Q738</f>
        <v>0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0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0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0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0</v>
      </c>
      <c r="L739" s="18">
        <f t="shared" si="861"/>
        <v>0</v>
      </c>
      <c r="M739" s="18">
        <f t="shared" si="861"/>
        <v>0</v>
      </c>
      <c r="N739" s="18">
        <f t="shared" si="861"/>
        <v>0</v>
      </c>
      <c r="O739" s="18">
        <f t="shared" si="861"/>
        <v>0</v>
      </c>
      <c r="P739" s="18">
        <f>P740</f>
        <v>0</v>
      </c>
      <c r="Q739" s="18">
        <f>Q740</f>
        <v>0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0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</v>
      </c>
      <c r="L741" s="18">
        <f t="shared" ref="L741:O741" si="869">SUM(L742:L744)</f>
        <v>0</v>
      </c>
      <c r="M741" s="18">
        <f t="shared" si="869"/>
        <v>0</v>
      </c>
      <c r="N741" s="18">
        <f t="shared" si="869"/>
        <v>0</v>
      </c>
      <c r="O741" s="18">
        <f t="shared" si="869"/>
        <v>0</v>
      </c>
      <c r="P741" s="18">
        <f>SUM(P742:P744)</f>
        <v>0</v>
      </c>
      <c r="Q741" s="18">
        <f>SUM(Q742:Q744)</f>
        <v>0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0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0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0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0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0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0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0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0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0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0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0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0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0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0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0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0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0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0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0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0</v>
      </c>
      <c r="L745" s="18">
        <f t="shared" ref="L745:O745" si="871">IFERROR(L$736/L$735,0)*L739</f>
        <v>0</v>
      </c>
      <c r="M745" s="18">
        <f t="shared" si="871"/>
        <v>0</v>
      </c>
      <c r="N745" s="18">
        <f t="shared" si="871"/>
        <v>0</v>
      </c>
      <c r="O745" s="18">
        <f t="shared" si="871"/>
        <v>0</v>
      </c>
      <c r="P745" s="18">
        <f t="shared" ref="P745:Q750" si="872">IFERROR(P$736/P$735,0)*P739</f>
        <v>0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0</v>
      </c>
      <c r="L746" s="18">
        <f t="shared" ref="L746:O746" si="874">IFERROR(L$736/L$735,0)*L740</f>
        <v>0</v>
      </c>
      <c r="M746" s="18">
        <f t="shared" si="874"/>
        <v>0</v>
      </c>
      <c r="N746" s="18">
        <f t="shared" si="874"/>
        <v>0</v>
      </c>
      <c r="O746" s="18">
        <f t="shared" si="874"/>
        <v>0</v>
      </c>
      <c r="P746" s="18">
        <f t="shared" si="872"/>
        <v>0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</v>
      </c>
      <c r="L747" s="18">
        <f t="shared" ref="L747:O747" si="878">IFERROR(L$736/L$735,0)*L741</f>
        <v>0</v>
      </c>
      <c r="M747" s="18">
        <f t="shared" si="878"/>
        <v>0</v>
      </c>
      <c r="N747" s="18">
        <f t="shared" si="878"/>
        <v>0</v>
      </c>
      <c r="O747" s="18">
        <f t="shared" si="878"/>
        <v>0</v>
      </c>
      <c r="P747" s="18">
        <f t="shared" si="872"/>
        <v>0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0</v>
      </c>
      <c r="L748" s="18">
        <f t="shared" ref="L748:O748" si="880">IFERROR(L$736/L$735,0)*L742</f>
        <v>0</v>
      </c>
      <c r="M748" s="18">
        <f t="shared" si="880"/>
        <v>0</v>
      </c>
      <c r="N748" s="18">
        <f t="shared" si="880"/>
        <v>0</v>
      </c>
      <c r="O748" s="18">
        <f t="shared" si="880"/>
        <v>0</v>
      </c>
      <c r="P748" s="18">
        <f t="shared" si="872"/>
        <v>0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</v>
      </c>
      <c r="L749" s="18">
        <f t="shared" ref="L749:O749" si="882">IFERROR(L$736/L$735,0)*L743</f>
        <v>0</v>
      </c>
      <c r="M749" s="18">
        <f t="shared" si="882"/>
        <v>0</v>
      </c>
      <c r="N749" s="18">
        <f t="shared" si="882"/>
        <v>0</v>
      </c>
      <c r="O749" s="18">
        <f t="shared" si="882"/>
        <v>0</v>
      </c>
      <c r="P749" s="18">
        <f t="shared" si="872"/>
        <v>0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0</v>
      </c>
      <c r="L750" s="18">
        <f t="shared" ref="L750:O750" si="884">IFERROR(L$736/L$735,0)*L744</f>
        <v>0</v>
      </c>
      <c r="M750" s="18">
        <f t="shared" si="884"/>
        <v>0</v>
      </c>
      <c r="N750" s="18">
        <f t="shared" si="884"/>
        <v>0</v>
      </c>
      <c r="O750" s="18">
        <f t="shared" si="884"/>
        <v>0</v>
      </c>
      <c r="P750" s="18">
        <f t="shared" si="872"/>
        <v>0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0</v>
      </c>
      <c r="L751" s="18">
        <f t="shared" ref="L751:O751" si="886">IFERROR(L$737/L$735,0)*L739</f>
        <v>0</v>
      </c>
      <c r="M751" s="18">
        <f t="shared" si="886"/>
        <v>0</v>
      </c>
      <c r="N751" s="18">
        <f t="shared" si="886"/>
        <v>0</v>
      </c>
      <c r="O751" s="18">
        <f t="shared" si="886"/>
        <v>0</v>
      </c>
      <c r="P751" s="18">
        <f t="shared" ref="P751:Q756" si="887">IFERROR(P$737/P$735,0)*P739</f>
        <v>0</v>
      </c>
      <c r="Q751" s="18">
        <f t="shared" si="887"/>
        <v>0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0</v>
      </c>
      <c r="L752" s="18">
        <f t="shared" ref="L752:O752" si="889">IFERROR(L$737/L$735,0)*L740</f>
        <v>0</v>
      </c>
      <c r="M752" s="18">
        <f t="shared" si="889"/>
        <v>0</v>
      </c>
      <c r="N752" s="18">
        <f t="shared" si="889"/>
        <v>0</v>
      </c>
      <c r="O752" s="18">
        <f t="shared" si="889"/>
        <v>0</v>
      </c>
      <c r="P752" s="18">
        <f t="shared" si="887"/>
        <v>0</v>
      </c>
      <c r="Q752" s="18">
        <f t="shared" si="887"/>
        <v>0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0</v>
      </c>
      <c r="L753" s="18">
        <f t="shared" ref="L753:O753" si="893">IFERROR(L$737/L$735,0)*L741</f>
        <v>0</v>
      </c>
      <c r="M753" s="18">
        <f t="shared" si="893"/>
        <v>0</v>
      </c>
      <c r="N753" s="18">
        <f t="shared" si="893"/>
        <v>0</v>
      </c>
      <c r="O753" s="18">
        <f t="shared" si="893"/>
        <v>0</v>
      </c>
      <c r="P753" s="18">
        <f t="shared" si="887"/>
        <v>0</v>
      </c>
      <c r="Q753" s="18">
        <f t="shared" si="887"/>
        <v>0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0</v>
      </c>
      <c r="L754" s="18">
        <f t="shared" ref="L754:O754" si="895">IFERROR(L$737/L$735,0)*L742</f>
        <v>0</v>
      </c>
      <c r="M754" s="18">
        <f t="shared" si="895"/>
        <v>0</v>
      </c>
      <c r="N754" s="18">
        <f t="shared" si="895"/>
        <v>0</v>
      </c>
      <c r="O754" s="18">
        <f t="shared" si="895"/>
        <v>0</v>
      </c>
      <c r="P754" s="18">
        <f t="shared" si="887"/>
        <v>0</v>
      </c>
      <c r="Q754" s="18">
        <f t="shared" si="887"/>
        <v>0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0</v>
      </c>
      <c r="L755" s="18">
        <f t="shared" ref="L755:O755" si="897">IFERROR(L$737/L$735,0)*L743</f>
        <v>0</v>
      </c>
      <c r="M755" s="18">
        <f t="shared" si="897"/>
        <v>0</v>
      </c>
      <c r="N755" s="18">
        <f t="shared" si="897"/>
        <v>0</v>
      </c>
      <c r="O755" s="18">
        <f t="shared" si="897"/>
        <v>0</v>
      </c>
      <c r="P755" s="18">
        <f t="shared" si="887"/>
        <v>0</v>
      </c>
      <c r="Q755" s="18">
        <f t="shared" si="887"/>
        <v>0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0</v>
      </c>
      <c r="L756" s="18">
        <f t="shared" ref="L756:O756" si="899">IFERROR(L$737/L$735,0)*L744</f>
        <v>0</v>
      </c>
      <c r="M756" s="18">
        <f t="shared" si="899"/>
        <v>0</v>
      </c>
      <c r="N756" s="18">
        <f t="shared" si="899"/>
        <v>0</v>
      </c>
      <c r="O756" s="18">
        <f t="shared" si="899"/>
        <v>0</v>
      </c>
      <c r="P756" s="18">
        <f t="shared" si="887"/>
        <v>0</v>
      </c>
      <c r="Q756" s="18">
        <f t="shared" si="887"/>
        <v>0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0</v>
      </c>
      <c r="L757" s="18">
        <f t="shared" ref="L757:O757" si="901">IFERROR(L$738/L$735,0)*L739</f>
        <v>0</v>
      </c>
      <c r="M757" s="18">
        <f t="shared" si="901"/>
        <v>0</v>
      </c>
      <c r="N757" s="18">
        <f t="shared" si="901"/>
        <v>0</v>
      </c>
      <c r="O757" s="18">
        <f t="shared" si="901"/>
        <v>0</v>
      </c>
      <c r="P757" s="18">
        <f t="shared" ref="P757:Q762" si="902">IFERROR(P$738/P$735,0)*P739</f>
        <v>0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0</v>
      </c>
      <c r="L758" s="18">
        <f t="shared" ref="L758:O758" si="904">IFERROR(L$738/L$735,0)*L740</f>
        <v>0</v>
      </c>
      <c r="M758" s="18">
        <f t="shared" si="904"/>
        <v>0</v>
      </c>
      <c r="N758" s="18">
        <f t="shared" si="904"/>
        <v>0</v>
      </c>
      <c r="O758" s="18">
        <f t="shared" si="904"/>
        <v>0</v>
      </c>
      <c r="P758" s="18">
        <f t="shared" si="902"/>
        <v>0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0</v>
      </c>
      <c r="L759" s="18">
        <f t="shared" ref="L759:O759" si="908">IFERROR(L$738/L$735,0)*L741</f>
        <v>0</v>
      </c>
      <c r="M759" s="18">
        <f t="shared" si="908"/>
        <v>0</v>
      </c>
      <c r="N759" s="18">
        <f t="shared" si="908"/>
        <v>0</v>
      </c>
      <c r="O759" s="18">
        <f t="shared" si="908"/>
        <v>0</v>
      </c>
      <c r="P759" s="18">
        <f t="shared" si="902"/>
        <v>0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0</v>
      </c>
      <c r="L760" s="18">
        <f t="shared" ref="L760:O760" si="910">IFERROR(L$738/L$735,0)*L742</f>
        <v>0</v>
      </c>
      <c r="M760" s="18">
        <f t="shared" si="910"/>
        <v>0</v>
      </c>
      <c r="N760" s="18">
        <f t="shared" si="910"/>
        <v>0</v>
      </c>
      <c r="O760" s="18">
        <f t="shared" si="910"/>
        <v>0</v>
      </c>
      <c r="P760" s="18">
        <f t="shared" si="902"/>
        <v>0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0</v>
      </c>
      <c r="L761" s="18">
        <f t="shared" ref="L761:O761" si="912">IFERROR(L$738/L$735,0)*L743</f>
        <v>0</v>
      </c>
      <c r="M761" s="18">
        <f t="shared" si="912"/>
        <v>0</v>
      </c>
      <c r="N761" s="18">
        <f t="shared" si="912"/>
        <v>0</v>
      </c>
      <c r="O761" s="18">
        <f t="shared" si="912"/>
        <v>0</v>
      </c>
      <c r="P761" s="18">
        <f t="shared" si="902"/>
        <v>0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0</v>
      </c>
      <c r="L762" s="18">
        <f t="shared" ref="L762:O762" si="914">IFERROR(L$738/L$735,0)*L744</f>
        <v>0</v>
      </c>
      <c r="M762" s="18">
        <f t="shared" si="914"/>
        <v>0</v>
      </c>
      <c r="N762" s="18">
        <f t="shared" si="914"/>
        <v>0</v>
      </c>
      <c r="O762" s="18">
        <f t="shared" si="914"/>
        <v>0</v>
      </c>
      <c r="P762" s="18">
        <f t="shared" si="902"/>
        <v>0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142.2173502377764</v>
      </c>
      <c r="G763" s="17">
        <f t="shared" si="917"/>
        <v>141.12664331160897</v>
      </c>
      <c r="H763" s="17">
        <f t="shared" si="917"/>
        <v>142.88063971527563</v>
      </c>
      <c r="I763" s="17">
        <f t="shared" si="917"/>
        <v>144.15034587374032</v>
      </c>
      <c r="J763" s="17">
        <f t="shared" si="917"/>
        <v>145.3889597392841</v>
      </c>
      <c r="K763" s="17">
        <f t="shared" si="917"/>
        <v>146.28018191850975</v>
      </c>
      <c r="L763" s="17">
        <f t="shared" ref="L763:O763" si="918">L764+L768+L778+L789+L791+L803+L805+L807+L811+L813+L815</f>
        <v>146.62730808427614</v>
      </c>
      <c r="M763" s="17">
        <f t="shared" si="918"/>
        <v>147.04912435500464</v>
      </c>
      <c r="N763" s="17">
        <f t="shared" si="918"/>
        <v>146.73624326505742</v>
      </c>
      <c r="O763" s="17">
        <f t="shared" si="918"/>
        <v>149.84972329285802</v>
      </c>
      <c r="P763" s="17">
        <f>P764+P768+P778+P789+P791+P803+P805+P807+P811+P813+P815</f>
        <v>144.28404316626654</v>
      </c>
      <c r="Q763" s="17">
        <f>Q764+Q768+Q778+Q789+Q791+Q803+Q805+Q807+Q811+Q813+Q815</f>
        <v>143.87935899673448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60.070001295778674</v>
      </c>
      <c r="G764" s="18">
        <f>[1]Industry!C$11</f>
        <v>62.576415705882503</v>
      </c>
      <c r="H764" s="18">
        <f>[1]Industry!D$11</f>
        <v>64.89297917404356</v>
      </c>
      <c r="I764" s="18">
        <f>[1]Industry!E$11</f>
        <v>67.322485898913556</v>
      </c>
      <c r="J764" s="18">
        <f>[1]Industry!F$11</f>
        <v>69.289123625204695</v>
      </c>
      <c r="K764" s="18">
        <f>[1]Industry!G$11</f>
        <v>70.275836536509644</v>
      </c>
      <c r="L764" s="18">
        <f>[1]Industry!H$11</f>
        <v>71.159350635590158</v>
      </c>
      <c r="M764" s="18">
        <f>[1]Industry!I$11</f>
        <v>72.043924207595126</v>
      </c>
      <c r="N764" s="18">
        <f>[1]Industry!J$11</f>
        <v>72.740416374337727</v>
      </c>
      <c r="O764" s="18">
        <f>[1]Industry!K$11</f>
        <v>75.061473775796273</v>
      </c>
      <c r="P764" s="18">
        <f>[1]Industry!L$11</f>
        <v>73.588998271849192</v>
      </c>
      <c r="Q764" s="18">
        <f>[1]Industry!M$11</f>
        <v>73.705258385557272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11.646935383080617</v>
      </c>
      <c r="G765" s="1">
        <f t="shared" si="920"/>
        <v>12.258977416982027</v>
      </c>
      <c r="H765" s="1">
        <f t="shared" si="920"/>
        <v>12.24939269927571</v>
      </c>
      <c r="I765" s="1">
        <f t="shared" si="920"/>
        <v>12.525636833382521</v>
      </c>
      <c r="J765" s="1">
        <f t="shared" si="920"/>
        <v>12.839906831800981</v>
      </c>
      <c r="K765" s="1">
        <f>K764-K766-K767</f>
        <v>13.104991921243723</v>
      </c>
      <c r="L765" s="1">
        <f t="shared" ref="L765:O765" si="921">L764-L766-L767</f>
        <v>13.345115443309126</v>
      </c>
      <c r="M765" s="1">
        <f t="shared" si="921"/>
        <v>13.585017840782371</v>
      </c>
      <c r="N765" s="1">
        <f t="shared" si="921"/>
        <v>13.585029173023479</v>
      </c>
      <c r="O765" s="1">
        <f t="shared" si="921"/>
        <v>13.818770206526963</v>
      </c>
      <c r="P765" s="1">
        <f>P764-P766-P767</f>
        <v>13.818793482010591</v>
      </c>
      <c r="Q765" s="1">
        <f>Q764-Q766-Q767</f>
        <v>13.818884549014847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0.35966826052704859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0.45106300773928082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1.1274564998650856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1.811055850264742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2.4976841019680776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2.6759925107687774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2.62755147022034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2.5808047164045038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2.5822588234813901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3.1054625337524455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3.1054874484110777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3.1057592445508888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49.866375281161197</v>
      </c>
      <c r="H767" s="1">
        <f>[1]Industry!D$11-[1]Industry!D$33</f>
        <v>51.516129974902768</v>
      </c>
      <c r="I767" s="1">
        <f>[1]Industry!E$11-[1]Industry!E$33</f>
        <v>52.985793215266298</v>
      </c>
      <c r="J767" s="1">
        <f>[1]Industry!F$11-[1]Industry!F$33</f>
        <v>53.951532691435638</v>
      </c>
      <c r="K767" s="1">
        <f>[1]Industry!G$11-[1]Industry!G$33</f>
        <v>54.494852104497141</v>
      </c>
      <c r="L767" s="1">
        <f>[1]Industry!H$11-[1]Industry!H$33</f>
        <v>55.186683722060693</v>
      </c>
      <c r="M767" s="1">
        <f>[1]Industry!I$11-[1]Industry!I$33</f>
        <v>55.878101650408254</v>
      </c>
      <c r="N767" s="1">
        <f>[1]Industry!J$11-[1]Industry!J$33</f>
        <v>56.573128377832852</v>
      </c>
      <c r="O767" s="1">
        <f>[1]Industry!K$11-[1]Industry!K$33</f>
        <v>58.137241035516865</v>
      </c>
      <c r="P767" s="1">
        <f>[1]Industry!L$11-[1]Industry!L$33</f>
        <v>56.664717341427519</v>
      </c>
      <c r="Q767" s="1">
        <f>[1]Industry!M$11-[1]Industry!M$33</f>
        <v>56.780614591991544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11.627802446131566</v>
      </c>
      <c r="G768" s="1">
        <f t="shared" ref="G768:K768" si="922">SUM(G771,G776)</f>
        <v>10.341009537450663</v>
      </c>
      <c r="H768" s="1">
        <f t="shared" si="922"/>
        <v>8.006653942829395</v>
      </c>
      <c r="I768" s="1">
        <f t="shared" si="922"/>
        <v>6.50608674121096</v>
      </c>
      <c r="J768" s="1">
        <f t="shared" si="922"/>
        <v>4.9580772112976002</v>
      </c>
      <c r="K768" s="1">
        <f t="shared" si="922"/>
        <v>3.3873806555117771</v>
      </c>
      <c r="L768" s="1">
        <f t="shared" ref="L768:O768" si="923">SUM(L771,L776)</f>
        <v>1.8176083517053396</v>
      </c>
      <c r="M768" s="1">
        <f t="shared" si="923"/>
        <v>0.25972662263824137</v>
      </c>
      <c r="N768" s="1">
        <f t="shared" si="923"/>
        <v>0.25965432715724779</v>
      </c>
      <c r="O768" s="1">
        <f t="shared" si="923"/>
        <v>0.25964329601969433</v>
      </c>
      <c r="P768" s="1">
        <f>SUM(P771,P776)</f>
        <v>0.25018655388052202</v>
      </c>
      <c r="Q768" s="1">
        <f>SUM(Q771,Q776)</f>
        <v>0.24802405093807425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8.8978010868418398</v>
      </c>
      <c r="G769" s="1">
        <f t="shared" ref="G769:K769" si="924">SUM(G773,G777)</f>
        <v>8.1049516491627163</v>
      </c>
      <c r="H769" s="1">
        <f t="shared" si="924"/>
        <v>8.0014045693033946</v>
      </c>
      <c r="I769" s="1">
        <f t="shared" si="924"/>
        <v>6.5045702958337523</v>
      </c>
      <c r="J769" s="1">
        <f t="shared" si="924"/>
        <v>4.955832680145722</v>
      </c>
      <c r="K769" s="1">
        <f t="shared" si="924"/>
        <v>3.385288192770044</v>
      </c>
      <c r="L769" s="1">
        <f t="shared" ref="L769:O769" si="925">SUM(L773,L777)</f>
        <v>1.8152868490701144</v>
      </c>
      <c r="M769" s="1">
        <f t="shared" si="925"/>
        <v>0.25972662263824137</v>
      </c>
      <c r="N769" s="1">
        <f t="shared" si="925"/>
        <v>0.25965432715724779</v>
      </c>
      <c r="O769" s="1">
        <f t="shared" si="925"/>
        <v>0.25964329601969433</v>
      </c>
      <c r="P769" s="1">
        <f>SUM(P773,P777)</f>
        <v>0.25018655388052202</v>
      </c>
      <c r="Q769" s="1">
        <f>SUM(Q773,Q777)</f>
        <v>0.24802405093807425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2.730001359289727</v>
      </c>
      <c r="G770" s="1">
        <f t="shared" ref="G770:K770" si="926">G775</f>
        <v>2.2360578882879474</v>
      </c>
      <c r="H770" s="1">
        <f t="shared" si="926"/>
        <v>5.2493735260002884E-3</v>
      </c>
      <c r="I770" s="1">
        <f t="shared" si="926"/>
        <v>1.5164453772080518E-3</v>
      </c>
      <c r="J770" s="1">
        <f t="shared" si="926"/>
        <v>2.244531151878349E-3</v>
      </c>
      <c r="K770" s="1">
        <f t="shared" si="926"/>
        <v>2.0924627417330602E-3</v>
      </c>
      <c r="L770" s="1">
        <f t="shared" ref="L770:O770" si="927">L775</f>
        <v>2.3215026352251459E-3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11.627802446131566</v>
      </c>
      <c r="G771" s="1">
        <f t="shared" ref="G771:K771" si="928">SUM(G772,G774)</f>
        <v>10.341009537450663</v>
      </c>
      <c r="H771" s="1">
        <f t="shared" si="928"/>
        <v>8.0064632261580329</v>
      </c>
      <c r="I771" s="1">
        <f t="shared" si="928"/>
        <v>6.5053063168818168</v>
      </c>
      <c r="J771" s="1">
        <f t="shared" si="928"/>
        <v>4.9572063354928924</v>
      </c>
      <c r="K771" s="1">
        <f t="shared" si="928"/>
        <v>3.3864162028940132</v>
      </c>
      <c r="L771" s="1">
        <f t="shared" ref="L771:O771" si="929">SUM(L772,L774)</f>
        <v>1.8166580668879984</v>
      </c>
      <c r="M771" s="1">
        <f t="shared" si="929"/>
        <v>0.25899172455595304</v>
      </c>
      <c r="N771" s="1">
        <f t="shared" si="929"/>
        <v>0.25896196311549757</v>
      </c>
      <c r="O771" s="1">
        <f t="shared" si="929"/>
        <v>0.2588821362924581</v>
      </c>
      <c r="P771" s="1">
        <f>SUM(P772,P774)</f>
        <v>0.24941758660326482</v>
      </c>
      <c r="Q771" s="1">
        <f>SUM(Q772,Q774)</f>
        <v>0.24630204660625804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8.8978010868418398</v>
      </c>
      <c r="G772" s="1">
        <f>[1]Industry!C$34</f>
        <v>8.1049516491627163</v>
      </c>
      <c r="H772" s="1">
        <f>[1]Industry!D$34</f>
        <v>8.0012138526320324</v>
      </c>
      <c r="I772" s="1">
        <f>[1]Industry!E$34</f>
        <v>6.5037898715046092</v>
      </c>
      <c r="J772" s="1">
        <f>[1]Industry!F$34</f>
        <v>4.9549618043410142</v>
      </c>
      <c r="K772" s="1">
        <f>[1]Industry!G$34</f>
        <v>3.3843237401522801</v>
      </c>
      <c r="L772" s="1">
        <f>[1]Industry!H$34</f>
        <v>1.8143365642527731</v>
      </c>
      <c r="M772" s="1">
        <f>[1]Industry!I$34</f>
        <v>0.25899172455595304</v>
      </c>
      <c r="N772" s="1">
        <f>[1]Industry!J$34</f>
        <v>0.25896196311549757</v>
      </c>
      <c r="O772" s="1">
        <f>[1]Industry!K$34</f>
        <v>0.2588821362924581</v>
      </c>
      <c r="P772" s="1">
        <f>[1]Industry!L$34</f>
        <v>0.24941758660326482</v>
      </c>
      <c r="Q772" s="1">
        <f>[1]Industry!M$34</f>
        <v>0.24630204660625804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8.8978010868418398</v>
      </c>
      <c r="G773" s="1">
        <f t="shared" ref="G773:K773" si="930">G772</f>
        <v>8.1049516491627163</v>
      </c>
      <c r="H773" s="1">
        <f t="shared" si="930"/>
        <v>8.0012138526320324</v>
      </c>
      <c r="I773" s="1">
        <f t="shared" si="930"/>
        <v>6.5037898715046092</v>
      </c>
      <c r="J773" s="1">
        <f t="shared" si="930"/>
        <v>4.9549618043410142</v>
      </c>
      <c r="K773" s="1">
        <f t="shared" si="930"/>
        <v>3.3843237401522801</v>
      </c>
      <c r="L773" s="1">
        <f t="shared" ref="L773:O773" si="931">L772</f>
        <v>1.8143365642527731</v>
      </c>
      <c r="M773" s="1">
        <f t="shared" si="931"/>
        <v>0.25899172455595304</v>
      </c>
      <c r="N773" s="1">
        <f t="shared" si="931"/>
        <v>0.25896196311549757</v>
      </c>
      <c r="O773" s="1">
        <f t="shared" si="931"/>
        <v>0.2588821362924581</v>
      </c>
      <c r="P773" s="1">
        <f>P772</f>
        <v>0.24941758660326482</v>
      </c>
      <c r="Q773" s="1">
        <f>Q772</f>
        <v>0.24630204660625804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2.730001359289727</v>
      </c>
      <c r="G774" s="1">
        <f>[1]Industry!C$35</f>
        <v>2.2360578882879474</v>
      </c>
      <c r="H774" s="1">
        <f>[1]Industry!D$35</f>
        <v>5.2493735260002884E-3</v>
      </c>
      <c r="I774" s="1">
        <f>[1]Industry!E$35</f>
        <v>1.5164453772080518E-3</v>
      </c>
      <c r="J774" s="1">
        <f>[1]Industry!F$35</f>
        <v>2.244531151878349E-3</v>
      </c>
      <c r="K774" s="1">
        <f>[1]Industry!G$35</f>
        <v>2.0924627417330602E-3</v>
      </c>
      <c r="L774" s="1">
        <f>[1]Industry!H$35</f>
        <v>2.3215026352251459E-3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2.730001359289727</v>
      </c>
      <c r="G775" s="1">
        <f t="shared" ref="G775:K775" si="932">G774</f>
        <v>2.2360578882879474</v>
      </c>
      <c r="H775" s="1">
        <f t="shared" si="932"/>
        <v>5.2493735260002884E-3</v>
      </c>
      <c r="I775" s="1">
        <f t="shared" si="932"/>
        <v>1.5164453772080518E-3</v>
      </c>
      <c r="J775" s="1">
        <f t="shared" si="932"/>
        <v>2.244531151878349E-3</v>
      </c>
      <c r="K775" s="1">
        <f t="shared" si="932"/>
        <v>2.0924627417330602E-3</v>
      </c>
      <c r="L775" s="1">
        <f t="shared" ref="L775:O775" si="933">L774</f>
        <v>2.3215026352251459E-3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1.9071667136298729E-4</v>
      </c>
      <c r="I776" s="1">
        <f>[1]Industry!E$36</f>
        <v>7.8042432914316232E-4</v>
      </c>
      <c r="J776" s="1">
        <f>[1]Industry!F$36</f>
        <v>8.7087580470823365E-4</v>
      </c>
      <c r="K776" s="1">
        <f>[1]Industry!G$36</f>
        <v>9.6445261776383713E-4</v>
      </c>
      <c r="L776" s="1">
        <f>[1]Industry!H$36</f>
        <v>9.5028481734133234E-4</v>
      </c>
      <c r="M776" s="1">
        <f>[1]Industry!I$36</f>
        <v>7.3489808228835115E-4</v>
      </c>
      <c r="N776" s="1">
        <f>[1]Industry!J$36</f>
        <v>6.9236404175023164E-4</v>
      </c>
      <c r="O776" s="1">
        <f>[1]Industry!K$36</f>
        <v>7.6115972723622683E-4</v>
      </c>
      <c r="P776" s="1">
        <f>[1]Industry!L$36</f>
        <v>7.6896727725719622E-4</v>
      </c>
      <c r="Q776" s="1">
        <f>[1]Industry!M$36</f>
        <v>1.7220043318162124E-3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1.9071667136298729E-4</v>
      </c>
      <c r="I777" s="1">
        <f t="shared" si="934"/>
        <v>7.8042432914316232E-4</v>
      </c>
      <c r="J777" s="1">
        <f t="shared" si="934"/>
        <v>8.7087580470823365E-4</v>
      </c>
      <c r="K777" s="1">
        <f t="shared" si="934"/>
        <v>9.6445261776383713E-4</v>
      </c>
      <c r="L777" s="1">
        <f t="shared" ref="L777:O777" si="935">L776</f>
        <v>9.5028481734133234E-4</v>
      </c>
      <c r="M777" s="1">
        <f t="shared" si="935"/>
        <v>7.3489808228835115E-4</v>
      </c>
      <c r="N777" s="1">
        <f t="shared" si="935"/>
        <v>6.9236404175023164E-4</v>
      </c>
      <c r="O777" s="1">
        <f t="shared" si="935"/>
        <v>7.6115972723622683E-4</v>
      </c>
      <c r="P777" s="1">
        <f>P776</f>
        <v>7.6896727725719622E-4</v>
      </c>
      <c r="Q777" s="1">
        <f>Q776</f>
        <v>1.7220043318162124E-3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35.989085446284875</v>
      </c>
      <c r="G778" s="1">
        <f>SUM([1]Industry!C$37:C$39)</f>
        <v>30.643196438408694</v>
      </c>
      <c r="H778" s="1">
        <f>SUM([1]Industry!D$37:D$39)</f>
        <v>34.902119899817613</v>
      </c>
      <c r="I778" s="1">
        <f>SUM([1]Industry!E$37:E$39)</f>
        <v>31.255284738816176</v>
      </c>
      <c r="J778" s="1">
        <f>SUM([1]Industry!F$37:F$39)</f>
        <v>29.716438678007361</v>
      </c>
      <c r="K778" s="1">
        <f>SUM([1]Industry!G$37:G$39)</f>
        <v>30.1603862461792</v>
      </c>
      <c r="L778" s="1">
        <f>SUM([1]Industry!H$37:H$39)</f>
        <v>28.560094691089837</v>
      </c>
      <c r="M778" s="1">
        <f>SUM([1]Industry!I$37:I$39)</f>
        <v>26.831600283080927</v>
      </c>
      <c r="N778" s="1">
        <f>SUM([1]Industry!J$37:J$39)</f>
        <v>23.681945438846924</v>
      </c>
      <c r="O778" s="1">
        <f>SUM([1]Industry!K$37:K$39)</f>
        <v>21.091950250622077</v>
      </c>
      <c r="P778" s="1">
        <f>SUM([1]Industry!L$37:L$39)</f>
        <v>20.291432370911934</v>
      </c>
      <c r="Q778" s="1">
        <f>SUM([1]Industry!M$37:M$39)</f>
        <v>18.777924693533766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35.442922829944443</v>
      </c>
      <c r="G779" s="1">
        <f>SUM([1]Industry!C$37:C$38)-G780</f>
        <v>29.972972368001159</v>
      </c>
      <c r="H779" s="1">
        <f>SUM([1]Industry!D$37:D$38)-H780</f>
        <v>33.855170931939085</v>
      </c>
      <c r="I779" s="1">
        <f>SUM([1]Industry!E$37:E$38)-I780</f>
        <v>28.944321846573509</v>
      </c>
      <c r="J779" s="1">
        <f>SUM([1]Industry!F$37:F$38)-J780</f>
        <v>25.935814051011185</v>
      </c>
      <c r="K779" s="1">
        <f>SUM([1]Industry!G$37:G$38)-K780</f>
        <v>23.24838031106523</v>
      </c>
      <c r="L779" s="1">
        <f>SUM([1]Industry!H$37:H$38)-L780</f>
        <v>21.585236893535843</v>
      </c>
      <c r="M779" s="1">
        <f>SUM([1]Industry!I$37:I$38)-M780</f>
        <v>19.857046933467419</v>
      </c>
      <c r="N779" s="1">
        <f>SUM([1]Industry!J$37:J$38)-N780</f>
        <v>17.524343974106074</v>
      </c>
      <c r="O779" s="1">
        <f>SUM([1]Industry!K$37:K$38)-O780</f>
        <v>14.623160406241501</v>
      </c>
      <c r="P779" s="1">
        <f>SUM([1]Industry!L$37:L$38)-P780</f>
        <v>13.822519351162525</v>
      </c>
      <c r="Q779" s="1">
        <f>SUM([1]Industry!M$37:M$38)-Q780</f>
        <v>11.946053207711623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0.1094371700555785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0.11815770467584953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0.11800285955403637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0.11588579540069614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0.1134734488905515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1.2167363891717178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1.2167037508548346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1.216256444119634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0.54616261634043184</v>
      </c>
      <c r="G781" s="1">
        <f t="shared" si="940"/>
        <v>0.67022407040753507</v>
      </c>
      <c r="H781" s="1">
        <f t="shared" si="940"/>
        <v>1.046948967878528</v>
      </c>
      <c r="I781" s="1">
        <f t="shared" si="940"/>
        <v>2.3109628922426673</v>
      </c>
      <c r="J781" s="1">
        <f t="shared" si="940"/>
        <v>3.7806246269961754</v>
      </c>
      <c r="K781" s="1">
        <f t="shared" si="940"/>
        <v>6.9120059351139709</v>
      </c>
      <c r="L781" s="1">
        <f t="shared" ref="L781:O781" si="941">L778-L779</f>
        <v>6.9748577975539945</v>
      </c>
      <c r="M781" s="1">
        <f t="shared" si="941"/>
        <v>6.9745533496135081</v>
      </c>
      <c r="N781" s="1">
        <f t="shared" si="941"/>
        <v>6.1576014647408499</v>
      </c>
      <c r="O781" s="1">
        <f t="shared" si="941"/>
        <v>6.4687898443805754</v>
      </c>
      <c r="P781" s="1">
        <f>P778-P779</f>
        <v>6.4689130197494098</v>
      </c>
      <c r="Q781" s="1">
        <f>Q778-Q779</f>
        <v>6.831871485822143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35.249742172984043</v>
      </c>
      <c r="G782" s="1">
        <f>[1]Industry!C$37</f>
        <v>30.090951017401039</v>
      </c>
      <c r="H782" s="1">
        <f>[1]Industry!D$37</f>
        <v>31.240931150886645</v>
      </c>
      <c r="I782" s="1">
        <f>[1]Industry!E$37</f>
        <v>26.50981343606108</v>
      </c>
      <c r="J782" s="1">
        <f>[1]Industry!F$37</f>
        <v>23.483340052539589</v>
      </c>
      <c r="K782" s="1">
        <f>[1]Industry!G$37</f>
        <v>21.773281804695966</v>
      </c>
      <c r="L782" s="1">
        <f>[1]Industry!H$37</f>
        <v>20.101271779692837</v>
      </c>
      <c r="M782" s="1">
        <f>[1]Industry!I$37</f>
        <v>18.365841400096571</v>
      </c>
      <c r="N782" s="1">
        <f>[1]Industry!J$37</f>
        <v>14.817262477177426</v>
      </c>
      <c r="O782" s="1">
        <f>[1]Industry!K$37</f>
        <v>11.945286353558611</v>
      </c>
      <c r="P782" s="1">
        <f>[1]Industry!L$37</f>
        <v>11.155544546887146</v>
      </c>
      <c r="Q782" s="1">
        <f>[1]Industry!M$37</f>
        <v>9.3591619085932223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35.141236520234116</v>
      </c>
      <c r="G783" s="1">
        <f>[1]Industry!C$37*G779/SUM(G779:G780)</f>
        <v>29.972794015814785</v>
      </c>
      <c r="H783" s="1">
        <f>[1]Industry!D$37*H779/SUM(H779:H780)</f>
        <v>31.132418498122405</v>
      </c>
      <c r="I783" s="1">
        <f>[1]Industry!E$37*I779/SUM(I779:I780)</f>
        <v>26.404098058737873</v>
      </c>
      <c r="J783" s="1">
        <f>[1]Industry!F$37*J779/SUM(J779:J780)</f>
        <v>23.381044141864823</v>
      </c>
      <c r="K783" s="1">
        <f>[1]Industry!G$37*K779/SUM(K779:K780)</f>
        <v>20.690419842169238</v>
      </c>
      <c r="L783" s="1">
        <f>[1]Industry!H$37*L779/SUM(L779:L780)</f>
        <v>19.028674795395307</v>
      </c>
      <c r="M783" s="1">
        <f>[1]Industry!I$37*M779/SUM(M779:M780)</f>
        <v>17.305847503823802</v>
      </c>
      <c r="N783" s="1">
        <f>[1]Industry!J$37*N779/SUM(N779:N780)</f>
        <v>14.817262477177426</v>
      </c>
      <c r="O783" s="1">
        <f>[1]Industry!K$37*O779/SUM(O779:O780)</f>
        <v>11.945286353558611</v>
      </c>
      <c r="P783" s="1">
        <f>[1]Industry!L$37*P779/SUM(P779:P780)</f>
        <v>11.155544546887146</v>
      </c>
      <c r="Q783" s="1">
        <f>[1]Industry!M$37*Q779/SUM(Q779:Q780)</f>
        <v>9.3591619085932223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0.10850565274992618</v>
      </c>
      <c r="G784" s="1">
        <f t="shared" ref="G784:K784" si="946">G782-G783</f>
        <v>0.11815700158625475</v>
      </c>
      <c r="H784" s="1">
        <f t="shared" si="946"/>
        <v>0.10851265276424016</v>
      </c>
      <c r="I784" s="1">
        <f t="shared" si="946"/>
        <v>0.10571537732320735</v>
      </c>
      <c r="J784" s="1">
        <f t="shared" si="946"/>
        <v>0.10229591067476562</v>
      </c>
      <c r="K784" s="1">
        <f t="shared" si="946"/>
        <v>1.082861962526728</v>
      </c>
      <c r="L784" s="1">
        <f t="shared" ref="L784:O784" si="947">L782-L783</f>
        <v>1.0725969842975296</v>
      </c>
      <c r="M784" s="1">
        <f t="shared" si="947"/>
        <v>1.0599938962727684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0.7393432733008316</v>
      </c>
      <c r="G785" s="1">
        <f t="shared" ref="G785:K785" si="948">SUM(G786:G788)</f>
        <v>0.55224542100765628</v>
      </c>
      <c r="H785" s="1">
        <f t="shared" si="948"/>
        <v>3.6611887489309707</v>
      </c>
      <c r="I785" s="1">
        <f t="shared" si="948"/>
        <v>4.745471302755095</v>
      </c>
      <c r="J785" s="1">
        <f t="shared" si="948"/>
        <v>6.2330986254677718</v>
      </c>
      <c r="K785" s="1">
        <f t="shared" si="948"/>
        <v>8.3871044414832348</v>
      </c>
      <c r="L785" s="1">
        <f t="shared" ref="L785:O785" si="949">SUM(L786:L788)</f>
        <v>8.4588229113970002</v>
      </c>
      <c r="M785" s="1">
        <f t="shared" si="949"/>
        <v>8.4657588829843569</v>
      </c>
      <c r="N785" s="1">
        <f t="shared" si="949"/>
        <v>8.8646829616695015</v>
      </c>
      <c r="O785" s="1">
        <f t="shared" si="949"/>
        <v>9.1466638970634673</v>
      </c>
      <c r="P785" s="1">
        <f>SUM(P786:P788)</f>
        <v>9.13588782402479</v>
      </c>
      <c r="Q785" s="1">
        <f>SUM(Q786:Q788)</f>
        <v>9.4187627849405438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0.30168630971031807</v>
      </c>
      <c r="G786" s="1">
        <f>[1]Industry!C$38*G779/SUM(G779:G780)</f>
        <v>1.7835218637566274E-4</v>
      </c>
      <c r="H786" s="1">
        <f>[1]Industry!D$38*H779/SUM(H779:H780)</f>
        <v>2.722752433816682</v>
      </c>
      <c r="I786" s="1">
        <f>[1]Industry!E$38*I779/SUM(I779:I780)</f>
        <v>2.5402237878356342</v>
      </c>
      <c r="J786" s="1">
        <f>[1]Industry!F$38*J779/SUM(J779:J780)</f>
        <v>2.5547699091463629</v>
      </c>
      <c r="K786" s="1">
        <f>[1]Industry!G$38*K779/SUM(K779:K780)</f>
        <v>2.5579604688959945</v>
      </c>
      <c r="L786" s="1">
        <f>[1]Industry!H$38*L779/SUM(L779:L780)</f>
        <v>2.5565620981405353</v>
      </c>
      <c r="M786" s="1">
        <f>[1]Industry!I$38*M779/SUM(M779:M780)</f>
        <v>2.5511994296436185</v>
      </c>
      <c r="N786" s="1">
        <f>[1]Industry!J$38*N779/SUM(N779:N780)</f>
        <v>2.707081496928649</v>
      </c>
      <c r="O786" s="1">
        <f>[1]Industry!K$38*O779/SUM(O779:O780)</f>
        <v>2.6778740526828901</v>
      </c>
      <c r="P786" s="1">
        <f>[1]Industry!L$38*P779/SUM(P779:P780)</f>
        <v>2.666974804275378</v>
      </c>
      <c r="Q786" s="1">
        <f>[1]Industry!M$38*Q779/SUM(Q779:Q780)</f>
        <v>2.5868912991184008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9.3151730565838031E-4</v>
      </c>
      <c r="G787" s="1">
        <f>[1]Industry!C$38-G786</f>
        <v>7.0308959376232365E-7</v>
      </c>
      <c r="H787" s="1">
        <f>[1]Industry!D$38-H786</f>
        <v>9.4902067897986164E-3</v>
      </c>
      <c r="I787" s="1">
        <f>[1]Industry!E$38-I786</f>
        <v>1.0170418077490417E-2</v>
      </c>
      <c r="J787" s="1">
        <f>[1]Industry!F$38-J786</f>
        <v>1.1177538215783933E-2</v>
      </c>
      <c r="K787" s="1">
        <f>[1]Industry!G$38-K786</f>
        <v>0.13387442664498872</v>
      </c>
      <c r="L787" s="1">
        <f>[1]Industry!H$38-L786</f>
        <v>0.14410676655730459</v>
      </c>
      <c r="M787" s="1">
        <f>[1]Industry!I$38-M786</f>
        <v>0.15626254784686422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0.4367254462848551</v>
      </c>
      <c r="G788" s="1">
        <f>[1]Industry!C$39</f>
        <v>0.55206636573168688</v>
      </c>
      <c r="H788" s="1">
        <f>[1]Industry!D$39</f>
        <v>0.92894610832448998</v>
      </c>
      <c r="I788" s="1">
        <f>[1]Industry!E$39</f>
        <v>2.1950770968419704</v>
      </c>
      <c r="J788" s="1">
        <f>[1]Industry!F$39</f>
        <v>3.6671511781056245</v>
      </c>
      <c r="K788" s="1">
        <f>[1]Industry!G$39</f>
        <v>5.695269545942252</v>
      </c>
      <c r="L788" s="1">
        <f>[1]Industry!H$39</f>
        <v>5.7581540466991603</v>
      </c>
      <c r="M788" s="1">
        <f>[1]Industry!I$39</f>
        <v>5.7582969054938742</v>
      </c>
      <c r="N788" s="1">
        <f>[1]Industry!J$39</f>
        <v>6.1576014647408517</v>
      </c>
      <c r="O788" s="1">
        <f>[1]Industry!K$39</f>
        <v>6.4687898443805771</v>
      </c>
      <c r="P788" s="1">
        <f>[1]Industry!L$39</f>
        <v>6.4689130197494116</v>
      </c>
      <c r="Q788" s="1">
        <f>[1]Industry!M$39</f>
        <v>6.8318714858221439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3.5600024186335166</v>
      </c>
      <c r="G789" s="1">
        <f>[1]Industry!C$18</f>
        <v>3.4647176841110778</v>
      </c>
      <c r="H789" s="1">
        <f>[1]Industry!D$18</f>
        <v>2.8283307804067008</v>
      </c>
      <c r="I789" s="1">
        <f>[1]Industry!E$18</f>
        <v>2.1761751741776574E-3</v>
      </c>
      <c r="J789" s="1">
        <f>[1]Industry!F$18</f>
        <v>2.3320449130657664E-3</v>
      </c>
      <c r="K789" s="1">
        <f>[1]Industry!G$18</f>
        <v>2.1616214738610644E-3</v>
      </c>
      <c r="L789" s="1">
        <f>[1]Industry!H$18</f>
        <v>2.6648062931895456E-3</v>
      </c>
      <c r="M789" s="1">
        <f>[1]Industry!I$18</f>
        <v>5.9389703524296115E-3</v>
      </c>
      <c r="N789" s="1">
        <f>[1]Industry!J$18</f>
        <v>4.5161408293557916E-3</v>
      </c>
      <c r="O789" s="1">
        <f>[1]Industry!K$18</f>
        <v>7.3624924194591029E-3</v>
      </c>
      <c r="P789" s="1">
        <f>[1]Industry!L$18</f>
        <v>4.7508153923690672E-3</v>
      </c>
      <c r="Q789" s="1">
        <f>[1]Industry!M$18</f>
        <v>7.6685756925676139E-3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3.5600024186335166</v>
      </c>
      <c r="G790" s="1">
        <f t="shared" ref="G790:K790" si="952">G789</f>
        <v>3.4647176841110778</v>
      </c>
      <c r="H790" s="1">
        <f t="shared" si="952"/>
        <v>2.8283307804067008</v>
      </c>
      <c r="I790" s="1">
        <f t="shared" si="952"/>
        <v>2.1761751741776574E-3</v>
      </c>
      <c r="J790" s="1">
        <f t="shared" si="952"/>
        <v>2.3320449130657664E-3</v>
      </c>
      <c r="K790" s="1">
        <f t="shared" si="952"/>
        <v>2.1616214738610644E-3</v>
      </c>
      <c r="L790" s="1">
        <f t="shared" ref="L790:O790" si="953">L789</f>
        <v>2.6648062931895456E-3</v>
      </c>
      <c r="M790" s="1">
        <f t="shared" si="953"/>
        <v>5.9389703524296115E-3</v>
      </c>
      <c r="N790" s="1">
        <f t="shared" si="953"/>
        <v>4.5161408293557916E-3</v>
      </c>
      <c r="O790" s="1">
        <f t="shared" si="953"/>
        <v>7.3624924194591029E-3</v>
      </c>
      <c r="P790" s="1">
        <f>P789</f>
        <v>4.7508153923690672E-3</v>
      </c>
      <c r="Q790" s="1">
        <f>Q789</f>
        <v>7.6685756925676139E-3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12.728641485148255</v>
      </c>
      <c r="G791" s="1">
        <f>[1]Industry!C$19</f>
        <v>13.638425546126328</v>
      </c>
      <c r="H791" s="1">
        <f>[1]Industry!D$19</f>
        <v>13.523037239470389</v>
      </c>
      <c r="I791" s="1">
        <f>[1]Industry!E$19</f>
        <v>17.062316932226032</v>
      </c>
      <c r="J791" s="1">
        <f>[1]Industry!F$19</f>
        <v>16.775319993360338</v>
      </c>
      <c r="K791" s="1">
        <f>[1]Industry!G$19</f>
        <v>16.235536328960926</v>
      </c>
      <c r="L791" s="1">
        <f>[1]Industry!H$19</f>
        <v>18.046073713926965</v>
      </c>
      <c r="M791" s="1">
        <f>[1]Industry!I$19</f>
        <v>19.945106761687693</v>
      </c>
      <c r="N791" s="1">
        <f>[1]Industry!J$19</f>
        <v>21.861866078176114</v>
      </c>
      <c r="O791" s="1">
        <f>[1]Industry!K$19</f>
        <v>22.152197931817046</v>
      </c>
      <c r="P791" s="1">
        <f>[1]Industry!L$19</f>
        <v>21.90221904285821</v>
      </c>
      <c r="Q791" s="1">
        <f>[1]Industry!M$19</f>
        <v>22.12497547065243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4.2978663489520317</v>
      </c>
      <c r="G792" s="1">
        <f t="shared" ref="G792:K792" si="956">SUM(G793:G801)</f>
        <v>5.8495047324723979</v>
      </c>
      <c r="H792" s="1">
        <f t="shared" si="956"/>
        <v>6.0805090755753595</v>
      </c>
      <c r="I792" s="1">
        <f t="shared" si="956"/>
        <v>8.4391004613863245</v>
      </c>
      <c r="J792" s="1">
        <f t="shared" si="956"/>
        <v>9.1863540124601784</v>
      </c>
      <c r="K792" s="1">
        <f t="shared" si="956"/>
        <v>8.1974418824729582</v>
      </c>
      <c r="L792" s="1">
        <f t="shared" ref="L792:O792" si="957">SUM(L793:L801)</f>
        <v>9.2015114969823841</v>
      </c>
      <c r="M792" s="1">
        <f t="shared" si="957"/>
        <v>10.984591140473519</v>
      </c>
      <c r="N792" s="1">
        <f t="shared" si="957"/>
        <v>12.742884496759766</v>
      </c>
      <c r="O792" s="1">
        <f t="shared" si="957"/>
        <v>12.804547123289279</v>
      </c>
      <c r="P792" s="1">
        <f>SUM(P793:P801)</f>
        <v>12.907221723318232</v>
      </c>
      <c r="Q792" s="1">
        <f>SUM(Q793:Q801)</f>
        <v>13.206254037986341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0.92935073994425943</v>
      </c>
      <c r="G793" s="1">
        <f t="shared" ref="G793:K793" si="960">G235</f>
        <v>2.071807944312857</v>
      </c>
      <c r="H793" s="1">
        <f t="shared" si="960"/>
        <v>2.9017669052040569E-2</v>
      </c>
      <c r="I793" s="1">
        <f t="shared" si="960"/>
        <v>1.2915236220626305</v>
      </c>
      <c r="J793" s="1">
        <f t="shared" si="960"/>
        <v>0.82736329180478885</v>
      </c>
      <c r="K793" s="1">
        <f t="shared" si="960"/>
        <v>4.1074645730818336E-2</v>
      </c>
      <c r="L793" s="1">
        <f t="shared" ref="L793:O793" si="961">L235</f>
        <v>4.4441797083697381E-2</v>
      </c>
      <c r="M793" s="1">
        <f t="shared" si="961"/>
        <v>5.2050285758027177E-2</v>
      </c>
      <c r="N793" s="1">
        <f t="shared" si="961"/>
        <v>6.3544195486014698E-2</v>
      </c>
      <c r="O793" s="1">
        <f t="shared" si="961"/>
        <v>6.0437663034457793E-2</v>
      </c>
      <c r="P793" s="1">
        <f>P235</f>
        <v>6.0703521660133472E-2</v>
      </c>
      <c r="Q793" s="1">
        <f>Q235</f>
        <v>6.0049660163976434E-2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0.77368640426103208</v>
      </c>
      <c r="G794" s="1">
        <f t="shared" ref="G794:K794" si="962">G241</f>
        <v>0.10237930838440749</v>
      </c>
      <c r="H794" s="1">
        <f t="shared" si="962"/>
        <v>6.6519309011972103E-2</v>
      </c>
      <c r="I794" s="1">
        <f t="shared" si="962"/>
        <v>0.86599385875171708</v>
      </c>
      <c r="J794" s="1">
        <f t="shared" si="962"/>
        <v>1.059037685247632</v>
      </c>
      <c r="K794" s="1">
        <f t="shared" si="962"/>
        <v>0.18569343302617403</v>
      </c>
      <c r="L794" s="1">
        <f t="shared" ref="L794:O794" si="963">L241</f>
        <v>0.13821414804831647</v>
      </c>
      <c r="M794" s="1">
        <f t="shared" si="963"/>
        <v>7.157485990952682E-2</v>
      </c>
      <c r="N794" s="1">
        <f t="shared" si="963"/>
        <v>4.7041705543755946E-2</v>
      </c>
      <c r="O794" s="1">
        <f t="shared" si="963"/>
        <v>5.6450640223518873E-2</v>
      </c>
      <c r="P794" s="1">
        <f t="shared" ref="P794:Q796" si="964">P241</f>
        <v>7.4130810216149118E-2</v>
      </c>
      <c r="Q794" s="1">
        <f t="shared" si="964"/>
        <v>0.18843289244356956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0</v>
      </c>
      <c r="L795" s="1">
        <f t="shared" ref="L795:O795" si="966">L242</f>
        <v>0</v>
      </c>
      <c r="M795" s="1">
        <f t="shared" si="966"/>
        <v>0</v>
      </c>
      <c r="N795" s="1">
        <f t="shared" si="966"/>
        <v>0</v>
      </c>
      <c r="O795" s="1">
        <f t="shared" si="966"/>
        <v>0</v>
      </c>
      <c r="P795" s="1">
        <f t="shared" si="964"/>
        <v>0</v>
      </c>
      <c r="Q795" s="1">
        <f t="shared" si="964"/>
        <v>0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1.1651267637319013E-3</v>
      </c>
      <c r="J796" s="1">
        <f t="shared" si="967"/>
        <v>1.4720244014253595E-3</v>
      </c>
      <c r="K796" s="1">
        <f t="shared" si="967"/>
        <v>2.532814175066947E-3</v>
      </c>
      <c r="L796" s="1">
        <f t="shared" ref="L796:O796" si="968">L243</f>
        <v>3.3969531012795866E-3</v>
      </c>
      <c r="M796" s="1">
        <f t="shared" si="968"/>
        <v>5.5990389658371748E-3</v>
      </c>
      <c r="N796" s="1">
        <f t="shared" si="968"/>
        <v>4.7878255660483635E-3</v>
      </c>
      <c r="O796" s="1">
        <f t="shared" si="968"/>
        <v>7.352132995869772E-3</v>
      </c>
      <c r="P796" s="1">
        <f t="shared" si="964"/>
        <v>7.1919942483953019E-3</v>
      </c>
      <c r="Q796" s="1">
        <f t="shared" si="964"/>
        <v>1.5712002057463412E-2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1.9348004706952548</v>
      </c>
      <c r="G797" s="1">
        <f t="shared" ref="G797:K797" si="969">G274</f>
        <v>1.8587820605423897</v>
      </c>
      <c r="H797" s="1">
        <f t="shared" si="969"/>
        <v>2.5502952706041162</v>
      </c>
      <c r="I797" s="1">
        <f t="shared" si="969"/>
        <v>2.2433402283264736</v>
      </c>
      <c r="J797" s="1">
        <f t="shared" si="969"/>
        <v>1.9426779919058765</v>
      </c>
      <c r="K797" s="1">
        <f t="shared" si="969"/>
        <v>1.6589288562111399</v>
      </c>
      <c r="L797" s="1">
        <f t="shared" ref="L797:O797" si="970">L274</f>
        <v>1.3779623974206916</v>
      </c>
      <c r="M797" s="1">
        <f t="shared" si="970"/>
        <v>1.0997785016611987</v>
      </c>
      <c r="N797" s="1">
        <f t="shared" si="970"/>
        <v>1.0997750322951587</v>
      </c>
      <c r="O797" s="1">
        <f t="shared" si="970"/>
        <v>1.0997804466430967</v>
      </c>
      <c r="P797" s="1">
        <f>P274</f>
        <v>1.0997782921865691</v>
      </c>
      <c r="Q797" s="1">
        <f>Q274</f>
        <v>1.0997922646607186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</v>
      </c>
      <c r="L798" s="1">
        <f t="shared" ref="L798:O798" si="972">L275</f>
        <v>0</v>
      </c>
      <c r="M798" s="1">
        <f t="shared" si="972"/>
        <v>0</v>
      </c>
      <c r="N798" s="1">
        <f t="shared" si="972"/>
        <v>0</v>
      </c>
      <c r="O798" s="1">
        <f t="shared" si="972"/>
        <v>0</v>
      </c>
      <c r="P798" s="1">
        <f>P275</f>
        <v>0</v>
      </c>
      <c r="Q798" s="1">
        <f>Q275</f>
        <v>0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0.6600287340514851</v>
      </c>
      <c r="G799" s="1">
        <f t="shared" ref="G799:K799" si="973">G283</f>
        <v>1.8165354192327436</v>
      </c>
      <c r="H799" s="1">
        <f t="shared" si="973"/>
        <v>3.4346768269072308</v>
      </c>
      <c r="I799" s="1">
        <f t="shared" si="973"/>
        <v>4.0352600466565667</v>
      </c>
      <c r="J799" s="1">
        <f t="shared" si="973"/>
        <v>5.3502230371533734</v>
      </c>
      <c r="K799" s="1">
        <f t="shared" si="973"/>
        <v>6.301125527104821</v>
      </c>
      <c r="L799" s="1">
        <f t="shared" ref="L799:O799" si="974">L283</f>
        <v>7.6300357674611288</v>
      </c>
      <c r="M799" s="1">
        <f t="shared" si="974"/>
        <v>9.7356545781365948</v>
      </c>
      <c r="N799" s="1">
        <f t="shared" si="974"/>
        <v>11.510256029832425</v>
      </c>
      <c r="O799" s="1">
        <f t="shared" si="974"/>
        <v>11.534983871314473</v>
      </c>
      <c r="P799" s="1">
        <f>P283</f>
        <v>11.624380723066158</v>
      </c>
      <c r="Q799" s="1">
        <f>Q283</f>
        <v>11.783653802242029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0</v>
      </c>
      <c r="L800" s="1">
        <f t="shared" ref="L800:O800" si="976">L284</f>
        <v>0</v>
      </c>
      <c r="M800" s="1">
        <f t="shared" si="976"/>
        <v>0</v>
      </c>
      <c r="N800" s="1">
        <f t="shared" si="976"/>
        <v>0</v>
      </c>
      <c r="O800" s="1">
        <f t="shared" si="976"/>
        <v>0</v>
      </c>
      <c r="P800" s="1">
        <f>P284</f>
        <v>0</v>
      </c>
      <c r="Q800" s="1">
        <f>Q284</f>
        <v>0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1.8175788252040334E-3</v>
      </c>
      <c r="J801" s="1">
        <f t="shared" si="977"/>
        <v>5.5799819470820624E-3</v>
      </c>
      <c r="K801" s="1">
        <f t="shared" si="977"/>
        <v>8.0866062249365794E-3</v>
      </c>
      <c r="L801" s="1">
        <f t="shared" ref="L801:O801" si="978">L289</f>
        <v>7.4604338672716571E-3</v>
      </c>
      <c r="M801" s="1">
        <f t="shared" si="978"/>
        <v>1.9933876042332946E-2</v>
      </c>
      <c r="N801" s="1">
        <f t="shared" si="978"/>
        <v>1.7479708036363013E-2</v>
      </c>
      <c r="O801" s="1">
        <f t="shared" si="978"/>
        <v>4.5542369077863257E-2</v>
      </c>
      <c r="P801" s="1">
        <f>P289</f>
        <v>4.1036381940825414E-2</v>
      </c>
      <c r="Q801" s="1">
        <f>Q289</f>
        <v>5.8613416418584641E-2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7.1200012735687164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7.6289059265020045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7.3930051313067331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7.8106030694238706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7.6046917483936598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8.0702445240465863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8.8814314422891183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9.0036164701339878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9.1450390720072541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9.3853387897569132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9.0428266248192486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8.9636909209717981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9.0018950762850007</v>
      </c>
      <c r="G803" s="1">
        <f t="shared" ref="G803:O803" si="979">G804</f>
        <v>10.60994038380991</v>
      </c>
      <c r="H803" s="1">
        <f t="shared" si="979"/>
        <v>9.8540104982040333</v>
      </c>
      <c r="I803" s="1">
        <f t="shared" si="979"/>
        <v>11.555228717962272</v>
      </c>
      <c r="J803" s="1">
        <f t="shared" si="979"/>
        <v>12.563406736980117</v>
      </c>
      <c r="K803" s="1">
        <f t="shared" si="979"/>
        <v>13.574975949512659</v>
      </c>
      <c r="L803" s="1">
        <f t="shared" si="979"/>
        <v>14.375482646679469</v>
      </c>
      <c r="M803" s="1">
        <f t="shared" si="979"/>
        <v>15.167033901234481</v>
      </c>
      <c r="N803" s="1">
        <f t="shared" si="979"/>
        <v>15.3479439004958</v>
      </c>
      <c r="O803" s="1">
        <f t="shared" si="979"/>
        <v>15.775518216800201</v>
      </c>
      <c r="P803" s="1">
        <f>P804</f>
        <v>12.751091156195928</v>
      </c>
      <c r="Q803" s="1">
        <f>Q804</f>
        <v>13.525651083613321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9.0018950762850007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10.60994038380991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9.8540104982040333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11.555228717962272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12.563406736980117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13.574975949512659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14.375482646679469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15.167033901234481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15.3479439004958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15.775518216800201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12.751091156195928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13.525651083613321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0.62578853755120489</v>
      </c>
      <c r="G805" s="1">
        <f t="shared" ref="G805:O805" si="981">G806</f>
        <v>0.73757421470864781</v>
      </c>
      <c r="H805" s="1">
        <f t="shared" si="981"/>
        <v>0.73633135898689017</v>
      </c>
      <c r="I805" s="1">
        <f t="shared" si="981"/>
        <v>0.73428771831674855</v>
      </c>
      <c r="J805" s="1">
        <f t="shared" si="981"/>
        <v>0.73325589808953262</v>
      </c>
      <c r="K805" s="1">
        <f t="shared" si="981"/>
        <v>0.73122763117380574</v>
      </c>
      <c r="L805" s="1">
        <f t="shared" si="981"/>
        <v>0.72921603344940766</v>
      </c>
      <c r="M805" s="1">
        <f t="shared" si="981"/>
        <v>0.72722420614041017</v>
      </c>
      <c r="N805" s="1">
        <f t="shared" si="981"/>
        <v>0.72724805226230727</v>
      </c>
      <c r="O805" s="1">
        <f t="shared" si="981"/>
        <v>0.72731680917891539</v>
      </c>
      <c r="P805" s="1">
        <f>P806</f>
        <v>0.72741792574107911</v>
      </c>
      <c r="Q805" s="1">
        <f>Q806</f>
        <v>0.72777192036973981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0.62578853755120489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0.73757421470864781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0.73633135898689017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0.73428771831674855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0.73325589808953262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0.73122763117380574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0.72921603344940766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0.72722420614041017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0.72724805226230727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0.72731680917891539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0.72741792574107911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0.72777192036973981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7.7980427044280134</v>
      </c>
      <c r="G807" s="1">
        <f>[1]Industry!C$21</f>
        <v>8.0801405102975696</v>
      </c>
      <c r="H807" s="1">
        <f>[1]Industry!D$21</f>
        <v>5.6082610366615926</v>
      </c>
      <c r="I807" s="1">
        <f>[1]Industry!E$21</f>
        <v>5.5456208031236551</v>
      </c>
      <c r="J807" s="1">
        <f>[1]Industry!F$21</f>
        <v>5.482976833769019</v>
      </c>
      <c r="K807" s="1">
        <f>[1]Industry!G$21</f>
        <v>5.4553062919067088</v>
      </c>
      <c r="L807" s="1">
        <f>[1]Industry!H$21</f>
        <v>5.427626898882254</v>
      </c>
      <c r="M807" s="1">
        <f>[1]Industry!I$21</f>
        <v>5.3999336152827189</v>
      </c>
      <c r="N807" s="1">
        <f>[1]Industry!J$21</f>
        <v>5.3999487302271492</v>
      </c>
      <c r="O807" s="1">
        <f>[1]Industry!K$21</f>
        <v>5.3999254085181194</v>
      </c>
      <c r="P807" s="1">
        <f>[1]Industry!L$21</f>
        <v>5.3999340051263482</v>
      </c>
      <c r="Q807" s="1">
        <f>[1]Industry!M$21</f>
        <v>5.399870772846751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7.7980427044280134</v>
      </c>
      <c r="G808" s="1">
        <f t="shared" ref="G808:K808" si="983">G807</f>
        <v>8.0801405102975696</v>
      </c>
      <c r="H808" s="1">
        <f t="shared" si="983"/>
        <v>5.6082610366615926</v>
      </c>
      <c r="I808" s="1">
        <f t="shared" si="983"/>
        <v>5.5456208031236551</v>
      </c>
      <c r="J808" s="1">
        <f t="shared" si="983"/>
        <v>5.482976833769019</v>
      </c>
      <c r="K808" s="1">
        <f t="shared" si="983"/>
        <v>5.4553062919067088</v>
      </c>
      <c r="L808" s="1">
        <f t="shared" ref="L808:O808" si="984">L807</f>
        <v>5.427626898882254</v>
      </c>
      <c r="M808" s="1">
        <f t="shared" si="984"/>
        <v>5.3999336152827189</v>
      </c>
      <c r="N808" s="1">
        <f t="shared" si="984"/>
        <v>5.3999487302271492</v>
      </c>
      <c r="O808" s="1">
        <f t="shared" si="984"/>
        <v>5.3999254085181194</v>
      </c>
      <c r="P808" s="1">
        <f>P807</f>
        <v>5.3999340051263482</v>
      </c>
      <c r="Q808" s="1">
        <f>Q807</f>
        <v>5.399870772846751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7.7980427044280134</v>
      </c>
      <c r="G810" s="1">
        <f t="shared" ref="G810:K810" si="985">G808</f>
        <v>8.0801405102975696</v>
      </c>
      <c r="H810" s="1">
        <f t="shared" si="985"/>
        <v>5.6082610366615926</v>
      </c>
      <c r="I810" s="1">
        <f t="shared" si="985"/>
        <v>5.5456208031236551</v>
      </c>
      <c r="J810" s="1">
        <f t="shared" si="985"/>
        <v>5.482976833769019</v>
      </c>
      <c r="K810" s="1">
        <f t="shared" si="985"/>
        <v>5.4553062919067088</v>
      </c>
      <c r="L810" s="1">
        <f t="shared" ref="L810:O810" si="986">L808</f>
        <v>5.427626898882254</v>
      </c>
      <c r="M810" s="1">
        <f t="shared" si="986"/>
        <v>5.3999336152827189</v>
      </c>
      <c r="N810" s="1">
        <f t="shared" si="986"/>
        <v>5.3999487302271492</v>
      </c>
      <c r="O810" s="1">
        <f t="shared" si="986"/>
        <v>5.3999254085181194</v>
      </c>
      <c r="P810" s="1">
        <f>P808</f>
        <v>5.3999340051263482</v>
      </c>
      <c r="Q810" s="1">
        <f>Q808</f>
        <v>5.399870772846751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6.7628305193703553E-2</v>
      </c>
      <c r="G811" s="1">
        <f>[1]Industry!C$22</f>
        <v>8.549322334665227E-2</v>
      </c>
      <c r="H811" s="1">
        <f>[1]Industry!D$22</f>
        <v>8.5494031852178701E-2</v>
      </c>
      <c r="I811" s="1">
        <f>[1]Industry!E$22</f>
        <v>8.5494744205383541E-2</v>
      </c>
      <c r="J811" s="1">
        <f>[1]Industry!F$22</f>
        <v>8.5494864492322784E-2</v>
      </c>
      <c r="K811" s="1">
        <f>[1]Industry!G$22</f>
        <v>8.5495388610752995E-2</v>
      </c>
      <c r="L811" s="1">
        <f>[1]Industry!H$22</f>
        <v>8.5497024496861071E-2</v>
      </c>
      <c r="M811" s="1">
        <f>[1]Industry!I$22</f>
        <v>8.5498450172564411E-2</v>
      </c>
      <c r="N811" s="1">
        <f>[1]Industry!J$22</f>
        <v>8.5500694497349997E-2</v>
      </c>
      <c r="O811" s="1">
        <f>[1]Industry!K$22</f>
        <v>8.5504483145774204E-2</v>
      </c>
      <c r="P811" s="1">
        <f>[1]Industry!L$22</f>
        <v>8.5510072730655792E-2</v>
      </c>
      <c r="Q811" s="1">
        <f>[1]Industry!M$22</f>
        <v>8.552991494359366E-2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6.7628305193703553E-2</v>
      </c>
      <c r="G812" s="1">
        <f t="shared" ref="G812:K812" si="989">G811</f>
        <v>8.549322334665227E-2</v>
      </c>
      <c r="H812" s="1">
        <f t="shared" si="989"/>
        <v>8.5494031852178701E-2</v>
      </c>
      <c r="I812" s="1">
        <f t="shared" si="989"/>
        <v>8.5494744205383541E-2</v>
      </c>
      <c r="J812" s="1">
        <f t="shared" si="989"/>
        <v>8.5494864492322784E-2</v>
      </c>
      <c r="K812" s="1">
        <f t="shared" si="989"/>
        <v>8.5495388610752995E-2</v>
      </c>
      <c r="L812" s="1">
        <f t="shared" ref="L812:O812" si="990">L811</f>
        <v>8.5497024496861071E-2</v>
      </c>
      <c r="M812" s="1">
        <f t="shared" si="990"/>
        <v>8.5498450172564411E-2</v>
      </c>
      <c r="N812" s="1">
        <f t="shared" si="990"/>
        <v>8.5500694497349997E-2</v>
      </c>
      <c r="O812" s="1">
        <f t="shared" si="990"/>
        <v>8.5504483145774204E-2</v>
      </c>
      <c r="P812" s="1">
        <f>P811</f>
        <v>8.5510072730655792E-2</v>
      </c>
      <c r="Q812" s="1">
        <f>Q811</f>
        <v>8.552991494359366E-2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4.8122107131595704E-3</v>
      </c>
      <c r="J813" s="1">
        <f>[1]Industry!F$23</f>
        <v>1.9919247502093725E-2</v>
      </c>
      <c r="K813" s="1">
        <f>[1]Industry!G$23</f>
        <v>2.8359481708946251E-2</v>
      </c>
      <c r="L813" s="1">
        <f>[1]Industry!H$23</f>
        <v>2.737172603363159E-2</v>
      </c>
      <c r="M813" s="1">
        <f>[1]Industry!I$23</f>
        <v>0.13791823716880974</v>
      </c>
      <c r="N813" s="1">
        <f>[1]Industry!J$23</f>
        <v>0.18100308142780563</v>
      </c>
      <c r="O813" s="1">
        <f>[1]Industry!K$23</f>
        <v>0.38107241475372899</v>
      </c>
      <c r="P813" s="1">
        <f>[1]Industry!L$23</f>
        <v>0.37471862339998979</v>
      </c>
      <c r="Q813" s="1">
        <f>[1]Industry!M$23</f>
        <v>0.36871252032407076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4.8122107131595704E-3</v>
      </c>
      <c r="J814" s="1">
        <f t="shared" si="993"/>
        <v>1.9919247502093725E-2</v>
      </c>
      <c r="K814" s="1">
        <f t="shared" si="993"/>
        <v>2.8359481708946251E-2</v>
      </c>
      <c r="L814" s="1">
        <f t="shared" ref="L814:O814" si="994">L813</f>
        <v>2.737172603363159E-2</v>
      </c>
      <c r="M814" s="1">
        <f t="shared" si="994"/>
        <v>0.13791823716880974</v>
      </c>
      <c r="N814" s="1">
        <f t="shared" si="994"/>
        <v>0.18100308142780563</v>
      </c>
      <c r="O814" s="1">
        <f t="shared" si="994"/>
        <v>0.38107241475372899</v>
      </c>
      <c r="P814" s="1">
        <f>P813</f>
        <v>0.37471862339998979</v>
      </c>
      <c r="Q814" s="1">
        <f>Q813</f>
        <v>0.36871252032407076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0.74846252234159583</v>
      </c>
      <c r="G815" s="1">
        <f>[1]Industry!C$24</f>
        <v>0.94973006746694177</v>
      </c>
      <c r="H815" s="1">
        <f>[1]Industry!D$24</f>
        <v>2.4434217530032591</v>
      </c>
      <c r="I815" s="1">
        <f>[1]Industry!E$24</f>
        <v>4.076551193078199</v>
      </c>
      <c r="J815" s="1">
        <f>[1]Industry!F$24</f>
        <v>5.7626146056679524</v>
      </c>
      <c r="K815" s="1">
        <f>[1]Industry!G$24</f>
        <v>6.3435157869615031</v>
      </c>
      <c r="L815" s="1">
        <f>[1]Industry!H$24</f>
        <v>6.3963215561289788</v>
      </c>
      <c r="M815" s="1">
        <f>[1]Industry!I$24</f>
        <v>6.4452190996512106</v>
      </c>
      <c r="N815" s="1">
        <f>[1]Industry!J$24</f>
        <v>6.4462004467996579</v>
      </c>
      <c r="O815" s="1">
        <f>[1]Industry!K$24</f>
        <v>8.9077582137867317</v>
      </c>
      <c r="P815" s="1">
        <f>[1]Industry!L$24</f>
        <v>8.9077843281803428</v>
      </c>
      <c r="Q815" s="1">
        <f>[1]Industry!M$24</f>
        <v>8.9079716082629048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0.74846252234159583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0.94973006746694177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2.4154328376753647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3.991144498642254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5.6576538604505782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6.2258387619736073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6.2744519997574972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6.3212672164935704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6.3248288185535637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7.6063323900023256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7.6063934144625858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7.6070591355135573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2.7988915327894492E-2</v>
      </c>
      <c r="I817" s="1">
        <f t="shared" si="999"/>
        <v>8.5406694435945063E-2</v>
      </c>
      <c r="J817" s="1">
        <f t="shared" si="999"/>
        <v>0.1049607452173742</v>
      </c>
      <c r="K817" s="1">
        <f t="shared" si="999"/>
        <v>0.11767702498789578</v>
      </c>
      <c r="L817" s="1">
        <f t="shared" ref="L817:O817" si="1000">L815-L816</f>
        <v>0.12186955637148156</v>
      </c>
      <c r="M817" s="1">
        <f t="shared" si="1000"/>
        <v>0.12395188315764027</v>
      </c>
      <c r="N817" s="1">
        <f t="shared" si="1000"/>
        <v>0.12137162824609415</v>
      </c>
      <c r="O817" s="1">
        <f t="shared" si="1000"/>
        <v>1.3014258237844061</v>
      </c>
      <c r="P817" s="1">
        <f>P815-P816</f>
        <v>1.3013909137177571</v>
      </c>
      <c r="Q817" s="1">
        <f>Q815-Q816</f>
        <v>1.3009124727493475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72.708184345082643</v>
      </c>
      <c r="G818" s="17">
        <f>[1]Industry!C$71</f>
        <v>74.352765075415135</v>
      </c>
      <c r="H818" s="17">
        <f>[1]Industry!D$71</f>
        <v>76.152283660181197</v>
      </c>
      <c r="I818" s="17">
        <f>[1]Industry!E$71</f>
        <v>77.049287305328377</v>
      </c>
      <c r="J818" s="17">
        <f>[1]Industry!F$71</f>
        <v>77.57930435767922</v>
      </c>
      <c r="K818" s="17">
        <f>[1]Industry!G$71</f>
        <v>77.746544174538201</v>
      </c>
      <c r="L818" s="17">
        <f>[1]Industry!H$71</f>
        <v>77.786160444810136</v>
      </c>
      <c r="M818" s="17">
        <f>[1]Industry!I$71</f>
        <v>77.903363963013504</v>
      </c>
      <c r="N818" s="17">
        <f>[1]Industry!J$71</f>
        <v>77.261703273923032</v>
      </c>
      <c r="O818" s="17">
        <f>[1]Industry!K$71</f>
        <v>79.203695063191205</v>
      </c>
      <c r="P818" s="17">
        <f>[1]Industry!L$71</f>
        <v>76.48433725910013</v>
      </c>
      <c r="Q818" s="17">
        <f>[1]Industry!M$71</f>
        <v>75.888730144074017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58.985415894202887</v>
      </c>
      <c r="G819" s="18">
        <f t="shared" ref="G819:K819" si="1001">SUM(G820:G822)</f>
        <v>61.602250839921581</v>
      </c>
      <c r="H819" s="18">
        <f t="shared" si="1001"/>
        <v>65.394233318196115</v>
      </c>
      <c r="I819" s="18">
        <f t="shared" si="1001"/>
        <v>69.370413657925894</v>
      </c>
      <c r="J819" s="18">
        <f t="shared" si="1001"/>
        <v>72.969318841959478</v>
      </c>
      <c r="K819" s="18">
        <f t="shared" si="1001"/>
        <v>74.498119947351398</v>
      </c>
      <c r="L819" s="18">
        <f t="shared" ref="L819:O819" si="1002">SUM(L820:L822)</f>
        <v>75.408646990454926</v>
      </c>
      <c r="M819" s="18">
        <f t="shared" si="1002"/>
        <v>76.319366950948591</v>
      </c>
      <c r="N819" s="18">
        <f t="shared" si="1002"/>
        <v>77.019185061142707</v>
      </c>
      <c r="O819" s="18">
        <f t="shared" si="1002"/>
        <v>80.586904926098839</v>
      </c>
      <c r="P819" s="18">
        <f>SUM(P820:P822)</f>
        <v>79.114458425742868</v>
      </c>
      <c r="Q819" s="18">
        <f>SUM(Q820:Q822)</f>
        <v>79.232563626000001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9.8138874591632455</v>
      </c>
      <c r="G820" s="1">
        <f>[1]Industry!C$55</f>
        <v>10.335082495356913</v>
      </c>
      <c r="H820" s="1">
        <f>[1]Industry!D$55</f>
        <v>10.335214017417345</v>
      </c>
      <c r="I820" s="1">
        <f>[1]Industry!E$55</f>
        <v>10.582285632029807</v>
      </c>
      <c r="J820" s="1">
        <f>[1]Industry!F$55</f>
        <v>10.862143206871684</v>
      </c>
      <c r="K820" s="1">
        <f>[1]Industry!G$55</f>
        <v>11.101039286036473</v>
      </c>
      <c r="L820" s="1">
        <f>[1]Industry!H$55</f>
        <v>11.319355290668849</v>
      </c>
      <c r="M820" s="1">
        <f>[1]Industry!I$55</f>
        <v>11.538020088784849</v>
      </c>
      <c r="N820" s="1">
        <f>[1]Industry!J$55</f>
        <v>11.538029713477815</v>
      </c>
      <c r="O820" s="1">
        <f>[1]Industry!K$55</f>
        <v>11.736550523074435</v>
      </c>
      <c r="P820" s="1">
        <f>[1]Industry!L$55</f>
        <v>11.736570291395749</v>
      </c>
      <c r="Q820" s="1">
        <f>[1]Industry!M$55</f>
        <v>11.736647636375084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1.1081307828686444</v>
      </c>
      <c r="G821" s="1">
        <f>[1]Industry!C$56</f>
        <v>1.4007930752062225</v>
      </c>
      <c r="H821" s="1">
        <f>[1]Industry!D$56</f>
        <v>3.5428893375404504</v>
      </c>
      <c r="I821" s="1">
        <f>[1]Industry!E$56</f>
        <v>5.8022003489069958</v>
      </c>
      <c r="J821" s="1">
        <f>[1]Industry!F$56</f>
        <v>8.1553379624186562</v>
      </c>
      <c r="K821" s="1">
        <f>[1]Industry!G$56</f>
        <v>8.9018312727423847</v>
      </c>
      <c r="L821" s="1">
        <f>[1]Industry!H$56</f>
        <v>8.9020034699778368</v>
      </c>
      <c r="M821" s="1">
        <f>[1]Industry!I$56</f>
        <v>8.9020719328980746</v>
      </c>
      <c r="N821" s="1">
        <f>[1]Industry!J$56</f>
        <v>8.9070876420349538</v>
      </c>
      <c r="O821" s="1">
        <f>[1]Industry!K$56</f>
        <v>10.711794923754772</v>
      </c>
      <c r="P821" s="1">
        <f>[1]Industry!L$56</f>
        <v>10.711880862873663</v>
      </c>
      <c r="Q821" s="1">
        <f>[1]Industry!M$56</f>
        <v>10.712818380064446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49.866375269358443</v>
      </c>
      <c r="H822" s="1">
        <f>[1]Industry!D$3-([1]Industry!D$6-[1]Industry!D$70)</f>
        <v>51.516129963238328</v>
      </c>
      <c r="I822" s="1">
        <f>[1]Industry!E$3-([1]Industry!E$6-[1]Industry!E$70)</f>
        <v>52.9859276769891</v>
      </c>
      <c r="J822" s="1">
        <f>[1]Industry!F$3-([1]Industry!F$6-[1]Industry!F$70)</f>
        <v>53.951837672669143</v>
      </c>
      <c r="K822" s="1">
        <f>[1]Industry!G$3-([1]Industry!G$6-[1]Industry!G$70)</f>
        <v>54.495249388572539</v>
      </c>
      <c r="L822" s="1">
        <f>[1]Industry!H$3-([1]Industry!H$6-[1]Industry!H$70)</f>
        <v>55.187288229808239</v>
      </c>
      <c r="M822" s="1">
        <f>[1]Industry!I$3-([1]Industry!I$6-[1]Industry!I$70)</f>
        <v>55.879274929265677</v>
      </c>
      <c r="N822" s="1">
        <f>[1]Industry!J$3-([1]Industry!J$6-[1]Industry!J$70)</f>
        <v>56.574067705629943</v>
      </c>
      <c r="O822" s="1">
        <f>[1]Industry!K$3-([1]Industry!K$6-[1]Industry!K$70)</f>
        <v>58.138559479269638</v>
      </c>
      <c r="P822" s="1">
        <f>[1]Industry!L$3-([1]Industry!L$6-[1]Industry!L$70)</f>
        <v>56.666007271473461</v>
      </c>
      <c r="Q822" s="1">
        <f>[1]Industry!M$3-([1]Industry!M$6-[1]Industry!M$70)</f>
        <v>56.783097609560464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8.7635255743055467</v>
      </c>
      <c r="G823" s="1">
        <f t="shared" ref="G823:K823" si="1004">SUM(G824:G825)</f>
        <v>7.8298821304712174</v>
      </c>
      <c r="H823" s="1">
        <f t="shared" si="1004"/>
        <v>6.249536160732081</v>
      </c>
      <c r="I823" s="1">
        <f t="shared" si="1004"/>
        <v>5.0990103033824505</v>
      </c>
      <c r="J823" s="1">
        <f t="shared" si="1004"/>
        <v>3.9012881813120535</v>
      </c>
      <c r="K823" s="1">
        <f t="shared" si="1004"/>
        <v>2.6759879250535774</v>
      </c>
      <c r="L823" s="1">
        <f t="shared" ref="L823:O823" si="1005">SUM(L824:L825)</f>
        <v>1.4415110804302147</v>
      </c>
      <c r="M823" s="1">
        <f t="shared" si="1005"/>
        <v>0.20682769449933283</v>
      </c>
      <c r="N823" s="1">
        <f t="shared" si="1005"/>
        <v>0.20677012355221672</v>
      </c>
      <c r="O823" s="1">
        <f t="shared" si="1005"/>
        <v>0.20676133914373071</v>
      </c>
      <c r="P823" s="1">
        <f>SUM(P824:P825)</f>
        <v>0.19923066649164786</v>
      </c>
      <c r="Q823" s="1">
        <f>SUM(Q824:Q825)</f>
        <v>0.19750860391141933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6.9177034052557813</v>
      </c>
      <c r="G824" s="1">
        <f>[1]Industry!C$57</f>
        <v>6.3114870214292873</v>
      </c>
      <c r="H824" s="1">
        <f>[1]Industry!D$57</f>
        <v>6.2459485420129051</v>
      </c>
      <c r="I824" s="1">
        <f>[1]Industry!E$57</f>
        <v>5.0979628187381438</v>
      </c>
      <c r="J824" s="1">
        <f>[1]Industry!F$57</f>
        <v>3.8997213582848453</v>
      </c>
      <c r="K824" s="1">
        <f>[1]Industry!G$57</f>
        <v>2.6745119541471274</v>
      </c>
      <c r="L824" s="1">
        <f>[1]Industry!H$57</f>
        <v>1.4398565745208727</v>
      </c>
      <c r="M824" s="1">
        <f>[1]Industry!I$57</f>
        <v>0.20682769449933283</v>
      </c>
      <c r="N824" s="1">
        <f>[1]Industry!J$57</f>
        <v>0.20677012355221672</v>
      </c>
      <c r="O824" s="1">
        <f>[1]Industry!K$57</f>
        <v>0.20676133914373071</v>
      </c>
      <c r="P824" s="1">
        <f>[1]Industry!L$57</f>
        <v>0.19923066649164786</v>
      </c>
      <c r="Q824" s="1">
        <f>[1]Industry!M$57</f>
        <v>0.19750860391141933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1.8458221690497658</v>
      </c>
      <c r="G825" s="1">
        <f>[1]Industry!C$58</f>
        <v>1.5183951090419299</v>
      </c>
      <c r="H825" s="1">
        <f>[1]Industry!D$58</f>
        <v>3.5876187191758182E-3</v>
      </c>
      <c r="I825" s="1">
        <f>[1]Industry!E$58</f>
        <v>1.0474846443064624E-3</v>
      </c>
      <c r="J825" s="1">
        <f>[1]Industry!F$58</f>
        <v>1.5668230272080795E-3</v>
      </c>
      <c r="K825" s="1">
        <f>[1]Industry!G$58</f>
        <v>1.4759709064499579E-3</v>
      </c>
      <c r="L825" s="1">
        <f>[1]Industry!H$58</f>
        <v>1.6545059093420211E-3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28.930280020586547</v>
      </c>
      <c r="G826" s="1">
        <f t="shared" ref="G826:K826" si="1006">SUM(G827:G829)</f>
        <v>24.63718205717436</v>
      </c>
      <c r="H826" s="1">
        <f t="shared" si="1006"/>
        <v>28.102941740939592</v>
      </c>
      <c r="I826" s="1">
        <f t="shared" si="1006"/>
        <v>25.162716074201672</v>
      </c>
      <c r="J826" s="1">
        <f t="shared" si="1006"/>
        <v>23.850988931241535</v>
      </c>
      <c r="K826" s="1">
        <f t="shared" si="1006"/>
        <v>24.072458882399523</v>
      </c>
      <c r="L826" s="1">
        <f t="shared" ref="L826:O826" si="1007">SUM(L827:L829)</f>
        <v>22.835843967932561</v>
      </c>
      <c r="M826" s="1">
        <f t="shared" si="1007"/>
        <v>21.550905392316565</v>
      </c>
      <c r="N826" s="1">
        <f t="shared" si="1007"/>
        <v>18.956100414534976</v>
      </c>
      <c r="O826" s="1">
        <f t="shared" si="1007"/>
        <v>18.265607160574117</v>
      </c>
      <c r="P826" s="1">
        <f>SUM(P827:P829)</f>
        <v>17.607478049957422</v>
      </c>
      <c r="Q826" s="1">
        <f>SUM(Q827:Q829)</f>
        <v>16.332591382351396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28.619768228278016</v>
      </c>
      <c r="G827" s="1">
        <f>[1]Industry!C$59</f>
        <v>24.244662871139131</v>
      </c>
      <c r="H827" s="1">
        <f>[1]Industry!D$59</f>
        <v>27.382861396011151</v>
      </c>
      <c r="I827" s="1">
        <f>[1]Industry!E$59</f>
        <v>23.424003688218907</v>
      </c>
      <c r="J827" s="1">
        <f>[1]Industry!F$59</f>
        <v>21.029246528335481</v>
      </c>
      <c r="K827" s="1">
        <f>[1]Industry!G$59</f>
        <v>19.787287505570838</v>
      </c>
      <c r="L827" s="1">
        <f>[1]Industry!H$59</f>
        <v>18.4760123315938</v>
      </c>
      <c r="M827" s="1">
        <f>[1]Industry!I$59</f>
        <v>17.165093941802638</v>
      </c>
      <c r="N827" s="1">
        <f>[1]Industry!J$59</f>
        <v>14.287782282784919</v>
      </c>
      <c r="O827" s="1">
        <f>[1]Industry!K$59</f>
        <v>11.089916259663976</v>
      </c>
      <c r="P827" s="1">
        <f>[1]Industry!L$59</f>
        <v>10.431766011165248</v>
      </c>
      <c r="Q827" s="1">
        <f>[1]Industry!M$59</f>
        <v>8.8964749956904665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5.9599661909729082E-2</v>
      </c>
      <c r="I828" s="1">
        <f>[1]Industry!E$60</f>
        <v>0.1780125701281248</v>
      </c>
      <c r="J828" s="1">
        <f>[1]Industry!F$60</f>
        <v>0.21439791527295335</v>
      </c>
      <c r="K828" s="1">
        <f>[1]Industry!G$60</f>
        <v>0.2358347296637453</v>
      </c>
      <c r="L828" s="1">
        <f>[1]Industry!H$60</f>
        <v>0.23987241592551886</v>
      </c>
      <c r="M828" s="1">
        <f>[1]Industry!I$60</f>
        <v>0.2398376785583364</v>
      </c>
      <c r="N828" s="1">
        <f>[1]Industry!J$60</f>
        <v>0.23484507713664482</v>
      </c>
      <c r="O828" s="1">
        <f>[1]Industry!K$60</f>
        <v>2.5181622129561236</v>
      </c>
      <c r="P828" s="1">
        <f>[1]Industry!L$60</f>
        <v>2.5180946645725926</v>
      </c>
      <c r="Q828" s="1">
        <f>[1]Industry!M$60</f>
        <v>2.5171689168689806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0.31051179230853199</v>
      </c>
      <c r="G829" s="1">
        <f>[1]Industry!C$68</f>
        <v>0.39251918603522967</v>
      </c>
      <c r="H829" s="1">
        <f>[1]Industry!D$68</f>
        <v>0.66048068301871221</v>
      </c>
      <c r="I829" s="1">
        <f>[1]Industry!E$68</f>
        <v>1.5606998158546403</v>
      </c>
      <c r="J829" s="1">
        <f>[1]Industry!F$68</f>
        <v>2.6073444876330996</v>
      </c>
      <c r="K829" s="1">
        <f>[1]Industry!G$68</f>
        <v>4.0493366471649388</v>
      </c>
      <c r="L829" s="1">
        <f>[1]Industry!H$68</f>
        <v>4.1199592204132438</v>
      </c>
      <c r="M829" s="1">
        <f>[1]Industry!I$68</f>
        <v>4.1459737719555898</v>
      </c>
      <c r="N829" s="1">
        <f>[1]Industry!J$68</f>
        <v>4.4334730546134109</v>
      </c>
      <c r="O829" s="1">
        <f>[1]Industry!K$68</f>
        <v>4.6575286879540165</v>
      </c>
      <c r="P829" s="1">
        <f>[1]Industry!L$68</f>
        <v>4.6576173742195826</v>
      </c>
      <c r="Q829" s="1">
        <f>[1]Industry!M$68</f>
        <v>4.9189474697919477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2.367401608391289</v>
      </c>
      <c r="G830" s="1">
        <f t="shared" ref="G830:O830" si="1010">G831</f>
        <v>2.3075019776179779</v>
      </c>
      <c r="H830" s="1">
        <f t="shared" si="1010"/>
        <v>1.8879107959214712</v>
      </c>
      <c r="I830" s="1">
        <f t="shared" si="1010"/>
        <v>1.4580373666990302E-3</v>
      </c>
      <c r="J830" s="1">
        <f t="shared" si="1010"/>
        <v>1.5683002040367286E-3</v>
      </c>
      <c r="K830" s="1">
        <f t="shared" si="1010"/>
        <v>1.459094494856218E-3</v>
      </c>
      <c r="L830" s="1">
        <f t="shared" si="1010"/>
        <v>1.8054062636359183E-3</v>
      </c>
      <c r="M830" s="1">
        <f t="shared" si="1010"/>
        <v>4.0384998396521344E-3</v>
      </c>
      <c r="N830" s="1">
        <f t="shared" si="1010"/>
        <v>3.0709757639619389E-3</v>
      </c>
      <c r="O830" s="1">
        <f t="shared" si="1010"/>
        <v>5.0064948452321848E-3</v>
      </c>
      <c r="P830" s="1">
        <f>P831</f>
        <v>3.230554466810968E-3</v>
      </c>
      <c r="Q830" s="1">
        <f>Q831</f>
        <v>5.2146314709459853E-3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2.367401608391289</v>
      </c>
      <c r="G831" s="1">
        <f>[1]Industry!C$61</f>
        <v>2.3075019776179779</v>
      </c>
      <c r="H831" s="1">
        <f>[1]Industry!D$61</f>
        <v>1.8879107959214712</v>
      </c>
      <c r="I831" s="1">
        <f>[1]Industry!E$61</f>
        <v>1.4580373666990302E-3</v>
      </c>
      <c r="J831" s="1">
        <f>[1]Industry!F$61</f>
        <v>1.5683002040367286E-3</v>
      </c>
      <c r="K831" s="1">
        <f>[1]Industry!G$61</f>
        <v>1.459094494856218E-3</v>
      </c>
      <c r="L831" s="1">
        <f>[1]Industry!H$61</f>
        <v>1.8054062636359183E-3</v>
      </c>
      <c r="M831" s="1">
        <f>[1]Industry!I$61</f>
        <v>4.0384998396521344E-3</v>
      </c>
      <c r="N831" s="1">
        <f>[1]Industry!J$61</f>
        <v>3.0709757639619389E-3</v>
      </c>
      <c r="O831" s="1">
        <f>[1]Industry!K$61</f>
        <v>5.0064948452321848E-3</v>
      </c>
      <c r="P831" s="1">
        <f>[1]Industry!L$61</f>
        <v>3.230554466810968E-3</v>
      </c>
      <c r="Q831" s="1">
        <f>[1]Industry!M$61</f>
        <v>5.2146314709459853E-3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11.767326905183509</v>
      </c>
      <c r="G832" s="1">
        <f t="shared" ref="G832:K832" si="1011">G833+G843</f>
        <v>12.63540614389834</v>
      </c>
      <c r="H832" s="1">
        <f t="shared" si="1011"/>
        <v>12.568669397659743</v>
      </c>
      <c r="I832" s="1">
        <f t="shared" si="1011"/>
        <v>15.942632603955182</v>
      </c>
      <c r="J832" s="1">
        <f t="shared" si="1011"/>
        <v>15.757511432594082</v>
      </c>
      <c r="K832" s="1">
        <f t="shared" si="1011"/>
        <v>15.332353087849221</v>
      </c>
      <c r="L832" s="1">
        <f t="shared" ref="L832:O832" si="1012">L833+L843</f>
        <v>17.093772804601137</v>
      </c>
      <c r="M832" s="1">
        <f t="shared" si="1012"/>
        <v>18.949517616378671</v>
      </c>
      <c r="N832" s="1">
        <f t="shared" si="1012"/>
        <v>20.770161985278584</v>
      </c>
      <c r="O832" s="1">
        <f t="shared" si="1012"/>
        <v>21.046082916707928</v>
      </c>
      <c r="P832" s="1">
        <f>P833+P843</f>
        <v>20.808537342548675</v>
      </c>
      <c r="Q832" s="1">
        <f>Q833+Q843</f>
        <v>21.02109746580831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5.1850547397553122</v>
      </c>
      <c r="G833" s="1">
        <f>[1]Industry!C$62</f>
        <v>5.5675576969546663</v>
      </c>
      <c r="H833" s="1">
        <f>[1]Industry!D$62</f>
        <v>5.6974143899913985</v>
      </c>
      <c r="I833" s="1">
        <f>[1]Industry!E$62</f>
        <v>8.6445865269911302</v>
      </c>
      <c r="J833" s="1">
        <f>[1]Industry!F$62</f>
        <v>8.6142189520872385</v>
      </c>
      <c r="K833" s="1">
        <f>[1]Industry!G$62</f>
        <v>7.7118045398205179</v>
      </c>
      <c r="L833" s="1">
        <f>[1]Industry!H$62</f>
        <v>8.6818259071383022</v>
      </c>
      <c r="M833" s="1">
        <f>[1]Industry!I$62</f>
        <v>10.39608196975138</v>
      </c>
      <c r="N833" s="1">
        <f>[1]Industry!J$62</f>
        <v>12.082374866871701</v>
      </c>
      <c r="O833" s="1">
        <f>[1]Industry!K$62</f>
        <v>12.130011066438859</v>
      </c>
      <c r="P833" s="1">
        <f>[1]Industry!L$62</f>
        <v>12.217852048970395</v>
      </c>
      <c r="Q833" s="1">
        <f>[1]Industry!M$62</f>
        <v>12.505591090885092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1.1211922539699408</v>
      </c>
      <c r="G834" s="1">
        <f t="shared" ref="G834:K834" si="1013">IFERROR(G793/G$792,0)*G$833</f>
        <v>1.9719464800048867</v>
      </c>
      <c r="H834" s="1">
        <f t="shared" si="1013"/>
        <v>2.7189447983096759E-2</v>
      </c>
      <c r="I834" s="1">
        <f t="shared" si="1013"/>
        <v>1.3229712993296125</v>
      </c>
      <c r="J834" s="1">
        <f t="shared" si="1013"/>
        <v>0.77583430149317811</v>
      </c>
      <c r="K834" s="1">
        <f t="shared" si="1013"/>
        <v>3.864127906727971E-2</v>
      </c>
      <c r="L834" s="1">
        <f t="shared" ref="L834:O834" si="1014">IFERROR(L793/L$792,0)*L$833</f>
        <v>4.1931800596843399E-2</v>
      </c>
      <c r="M834" s="1">
        <f t="shared" si="1014"/>
        <v>4.9261645733507664E-2</v>
      </c>
      <c r="N834" s="1">
        <f t="shared" si="1014"/>
        <v>6.0250470815381853E-2</v>
      </c>
      <c r="O834" s="1">
        <f t="shared" si="1014"/>
        <v>5.7253842277972887E-2</v>
      </c>
      <c r="P834" s="1">
        <f t="shared" ref="P834:Q842" si="1015">IFERROR(P793/P$792,0)*P$833</f>
        <v>5.7461370261818849E-2</v>
      </c>
      <c r="Q834" s="1">
        <f t="shared" si="1015"/>
        <v>5.6863702076096458E-2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0.93339485963217006</v>
      </c>
      <c r="G835" s="1">
        <f t="shared" si="1016"/>
        <v>9.7444609838546359E-2</v>
      </c>
      <c r="H835" s="1">
        <f t="shared" si="1016"/>
        <v>6.2328345154428241E-2</v>
      </c>
      <c r="I835" s="1">
        <f t="shared" si="1016"/>
        <v>0.88708019036810615</v>
      </c>
      <c r="J835" s="1">
        <f t="shared" si="1016"/>
        <v>0.99307978844063705</v>
      </c>
      <c r="K835" s="1">
        <f t="shared" si="1016"/>
        <v>0.17469248094188367</v>
      </c>
      <c r="L835" s="1">
        <f t="shared" ref="L835:O835" si="1017">IFERROR(L794/L$792,0)*L$833</f>
        <v>0.13040804998748784</v>
      </c>
      <c r="M835" s="1">
        <f t="shared" si="1017"/>
        <v>6.7740173582904642E-2</v>
      </c>
      <c r="N835" s="1">
        <f t="shared" si="1017"/>
        <v>4.4603364403183708E-2</v>
      </c>
      <c r="O835" s="1">
        <f t="shared" si="1017"/>
        <v>5.3476853497880082E-2</v>
      </c>
      <c r="P835" s="1">
        <f t="shared" si="1015"/>
        <v>7.0171512576942666E-2</v>
      </c>
      <c r="Q835" s="1">
        <f t="shared" si="1015"/>
        <v>0.1784355120077124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0</v>
      </c>
      <c r="L836" s="1">
        <f t="shared" ref="L836:O836" si="1018">IFERROR(L795/L$792,0)*L$833</f>
        <v>0</v>
      </c>
      <c r="M836" s="1">
        <f t="shared" si="1018"/>
        <v>0</v>
      </c>
      <c r="N836" s="1">
        <f t="shared" si="1018"/>
        <v>0</v>
      </c>
      <c r="O836" s="1">
        <f t="shared" si="1018"/>
        <v>0</v>
      </c>
      <c r="P836" s="1">
        <f t="shared" si="1015"/>
        <v>0</v>
      </c>
      <c r="Q836" s="1">
        <f t="shared" si="1015"/>
        <v>0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1.1934967678224554E-3</v>
      </c>
      <c r="J837" s="1">
        <f t="shared" si="1016"/>
        <v>1.3803452903615359E-3</v>
      </c>
      <c r="K837" s="1">
        <f t="shared" si="1016"/>
        <v>2.3827638102035028E-3</v>
      </c>
      <c r="L837" s="1">
        <f t="shared" ref="L837:O837" si="1019">IFERROR(L796/L$792,0)*L$833</f>
        <v>3.2050990154926908E-3</v>
      </c>
      <c r="M837" s="1">
        <f t="shared" si="1019"/>
        <v>5.2990655087928979E-3</v>
      </c>
      <c r="N837" s="1">
        <f t="shared" si="1019"/>
        <v>4.5396553112364846E-3</v>
      </c>
      <c r="O837" s="1">
        <f t="shared" si="1019"/>
        <v>6.9648269277423191E-3</v>
      </c>
      <c r="P837" s="1">
        <f t="shared" si="1015"/>
        <v>6.8078726427386214E-3</v>
      </c>
      <c r="Q837" s="1">
        <f t="shared" si="1015"/>
        <v>1.4878395674095535E-2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2.3341922564682358</v>
      </c>
      <c r="G838" s="1">
        <f t="shared" si="1016"/>
        <v>1.7691884768780926</v>
      </c>
      <c r="H838" s="1">
        <f t="shared" si="1016"/>
        <v>2.3896171838362088</v>
      </c>
      <c r="I838" s="1">
        <f t="shared" si="1016"/>
        <v>2.2979639597823343</v>
      </c>
      <c r="J838" s="1">
        <f t="shared" si="1016"/>
        <v>1.8216861175804728</v>
      </c>
      <c r="K838" s="1">
        <f t="shared" si="1016"/>
        <v>1.5606496841315705</v>
      </c>
      <c r="L838" s="1">
        <f t="shared" ref="L838:O838" si="1020">IFERROR(L797/L$792,0)*L$833</f>
        <v>1.3001374442571398</v>
      </c>
      <c r="M838" s="1">
        <f t="shared" si="1020"/>
        <v>1.0408568972324364</v>
      </c>
      <c r="N838" s="1">
        <f t="shared" si="1020"/>
        <v>1.0427697286901454</v>
      </c>
      <c r="O838" s="1">
        <f t="shared" si="1020"/>
        <v>1.0418446556512744</v>
      </c>
      <c r="P838" s="1">
        <f t="shared" si="1015"/>
        <v>1.0410395628619002</v>
      </c>
      <c r="Q838" s="1">
        <f t="shared" si="1015"/>
        <v>1.0414423580831351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</v>
      </c>
      <c r="L839" s="1">
        <f t="shared" ref="L839:O839" si="1021">IFERROR(L798/L$792,0)*L$833</f>
        <v>0</v>
      </c>
      <c r="M839" s="1">
        <f t="shared" si="1021"/>
        <v>0</v>
      </c>
      <c r="N839" s="1">
        <f t="shared" si="1021"/>
        <v>0</v>
      </c>
      <c r="O839" s="1">
        <f t="shared" si="1021"/>
        <v>0</v>
      </c>
      <c r="P839" s="1">
        <f t="shared" si="1015"/>
        <v>0</v>
      </c>
      <c r="Q839" s="1">
        <f t="shared" si="1015"/>
        <v>0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0.79627536968496537</v>
      </c>
      <c r="G840" s="1">
        <f t="shared" si="1016"/>
        <v>1.7289781302331406</v>
      </c>
      <c r="H840" s="1">
        <f t="shared" si="1016"/>
        <v>3.2182794130176648</v>
      </c>
      <c r="I840" s="1">
        <f t="shared" si="1016"/>
        <v>4.1335157451725086</v>
      </c>
      <c r="J840" s="1">
        <f t="shared" si="1016"/>
        <v>5.017005944036943</v>
      </c>
      <c r="K840" s="1">
        <f t="shared" si="1016"/>
        <v>5.9278307968005537</v>
      </c>
      <c r="L840" s="1">
        <f t="shared" ref="L840:O840" si="1022">IFERROR(L799/L$792,0)*L$833</f>
        <v>7.1991044319251287</v>
      </c>
      <c r="M840" s="1">
        <f t="shared" si="1022"/>
        <v>9.214058286663759</v>
      </c>
      <c r="N840" s="1">
        <f t="shared" si="1022"/>
        <v>10.913637975881244</v>
      </c>
      <c r="O840" s="1">
        <f t="shared" si="1022"/>
        <v>10.927327664384844</v>
      </c>
      <c r="P840" s="1">
        <f t="shared" si="1015"/>
        <v>11.003527085828473</v>
      </c>
      <c r="Q840" s="1">
        <f t="shared" si="1015"/>
        <v>11.158467464242532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0</v>
      </c>
      <c r="L841" s="1">
        <f t="shared" ref="L841:O841" si="1023">IFERROR(L800/L$792,0)*L$833</f>
        <v>0</v>
      </c>
      <c r="M841" s="1">
        <f t="shared" si="1023"/>
        <v>0</v>
      </c>
      <c r="N841" s="1">
        <f t="shared" si="1023"/>
        <v>0</v>
      </c>
      <c r="O841" s="1">
        <f t="shared" si="1023"/>
        <v>0</v>
      </c>
      <c r="P841" s="1">
        <f t="shared" si="1015"/>
        <v>0</v>
      </c>
      <c r="Q841" s="1">
        <f t="shared" si="1015"/>
        <v>0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1.861835570745421E-3</v>
      </c>
      <c r="J842" s="1">
        <f t="shared" si="1016"/>
        <v>5.232455245646056E-3</v>
      </c>
      <c r="K842" s="1">
        <f t="shared" si="1016"/>
        <v>7.6075350690249311E-3</v>
      </c>
      <c r="L842" s="1">
        <f t="shared" ref="L842:O842" si="1024">IFERROR(L801/L$792,0)*L$833</f>
        <v>7.03908135621113E-3</v>
      </c>
      <c r="M842" s="1">
        <f t="shared" si="1024"/>
        <v>1.8865901029978906E-2</v>
      </c>
      <c r="N842" s="1">
        <f t="shared" si="1024"/>
        <v>1.6573671770509286E-2</v>
      </c>
      <c r="O842" s="1">
        <f t="shared" si="1024"/>
        <v>4.3143223699145881E-2</v>
      </c>
      <c r="P842" s="1">
        <f t="shared" si="1015"/>
        <v>3.8844644798520588E-2</v>
      </c>
      <c r="Q842" s="1">
        <f t="shared" si="1015"/>
        <v>5.5503658801520035E-2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6.582272165428197</v>
      </c>
      <c r="G843" s="1">
        <f>[1]Industry!C$63</f>
        <v>7.0678484469436738</v>
      </c>
      <c r="H843" s="1">
        <f>[1]Industry!D$63</f>
        <v>6.8712550076683447</v>
      </c>
      <c r="I843" s="1">
        <f>[1]Industry!E$63</f>
        <v>7.2980460769640532</v>
      </c>
      <c r="J843" s="1">
        <f>[1]Industry!F$63</f>
        <v>7.1432924805068438</v>
      </c>
      <c r="K843" s="1">
        <f>[1]Industry!G$63</f>
        <v>7.6205485480287027</v>
      </c>
      <c r="L843" s="1">
        <f>[1]Industry!H$63</f>
        <v>8.4119468974628333</v>
      </c>
      <c r="M843" s="1">
        <f>[1]Industry!I$63</f>
        <v>8.5534356466272889</v>
      </c>
      <c r="N843" s="1">
        <f>[1]Industry!J$63</f>
        <v>8.6877871184068809</v>
      </c>
      <c r="O843" s="1">
        <f>[1]Industry!K$63</f>
        <v>8.9160718502690681</v>
      </c>
      <c r="P843" s="1">
        <f>[1]Industry!L$63</f>
        <v>8.5906852935782787</v>
      </c>
      <c r="Q843" s="1">
        <f>[1]Industry!M$63</f>
        <v>8.5155063749232163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5.3111180950081511</v>
      </c>
      <c r="G844" s="1">
        <f t="shared" ref="G844:O844" si="1025">G845</f>
        <v>6.2669381200370493</v>
      </c>
      <c r="H844" s="1">
        <f t="shared" si="1025"/>
        <v>5.830289544770717</v>
      </c>
      <c r="I844" s="1">
        <f t="shared" si="1025"/>
        <v>6.8561023726576122</v>
      </c>
      <c r="J844" s="1">
        <f t="shared" si="1025"/>
        <v>7.4752270085031585</v>
      </c>
      <c r="K844" s="1">
        <f t="shared" si="1025"/>
        <v>8.0997356498758943</v>
      </c>
      <c r="L844" s="1">
        <f t="shared" si="1025"/>
        <v>8.6013304502632071</v>
      </c>
      <c r="M844" s="1">
        <f t="shared" si="1025"/>
        <v>9.1002203407406856</v>
      </c>
      <c r="N844" s="1">
        <f t="shared" si="1025"/>
        <v>9.2087663402974886</v>
      </c>
      <c r="O844" s="1">
        <f t="shared" si="1025"/>
        <v>9.465310930080129</v>
      </c>
      <c r="P844" s="1">
        <f>P845</f>
        <v>7.6506546937175548</v>
      </c>
      <c r="Q844" s="1">
        <f>Q845</f>
        <v>8.1153906501679955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5.3111180950081511</v>
      </c>
      <c r="G845" s="1">
        <f>[1]Industry!C$64</f>
        <v>6.2669381200370493</v>
      </c>
      <c r="H845" s="1">
        <f>[1]Industry!D$64</f>
        <v>5.830289544770717</v>
      </c>
      <c r="I845" s="1">
        <f>[1]Industry!E$64</f>
        <v>6.8561023726576122</v>
      </c>
      <c r="J845" s="1">
        <f>[1]Industry!F$64</f>
        <v>7.4752270085031585</v>
      </c>
      <c r="K845" s="1">
        <f>[1]Industry!G$64</f>
        <v>8.0997356498758943</v>
      </c>
      <c r="L845" s="1">
        <f>[1]Industry!H$64</f>
        <v>8.6013304502632071</v>
      </c>
      <c r="M845" s="1">
        <f>[1]Industry!I$64</f>
        <v>9.1002203407406856</v>
      </c>
      <c r="N845" s="1">
        <f>[1]Industry!J$64</f>
        <v>9.2087663402974886</v>
      </c>
      <c r="O845" s="1">
        <f>[1]Industry!K$64</f>
        <v>9.465310930080129</v>
      </c>
      <c r="P845" s="1">
        <f>[1]Industry!L$64</f>
        <v>7.6506546937175548</v>
      </c>
      <c r="Q845" s="1">
        <f>[1]Industry!M$64</f>
        <v>8.1153906501679955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0.46151904644401415</v>
      </c>
      <c r="G846" s="1">
        <f t="shared" ref="G846:O846" si="1026">G847</f>
        <v>0.54457562852655117</v>
      </c>
      <c r="H846" s="1">
        <f t="shared" si="1026"/>
        <v>0.54457840091738763</v>
      </c>
      <c r="I846" s="1">
        <f t="shared" si="1026"/>
        <v>0.54459672441825557</v>
      </c>
      <c r="J846" s="1">
        <f t="shared" si="1026"/>
        <v>0.54535907420408958</v>
      </c>
      <c r="K846" s="1">
        <f t="shared" si="1026"/>
        <v>0.54537394158379648</v>
      </c>
      <c r="L846" s="1">
        <f t="shared" si="1026"/>
        <v>0.54539282501736919</v>
      </c>
      <c r="M846" s="1">
        <f t="shared" si="1026"/>
        <v>0.54541815460530785</v>
      </c>
      <c r="N846" s="1">
        <f t="shared" si="1026"/>
        <v>0.54543603919673045</v>
      </c>
      <c r="O846" s="1">
        <f t="shared" si="1026"/>
        <v>0.54548760688418607</v>
      </c>
      <c r="P846" s="1">
        <f>P847</f>
        <v>0.54556344430580939</v>
      </c>
      <c r="Q846" s="1">
        <f>Q847</f>
        <v>0.545828940277305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0.46151904644401415</v>
      </c>
      <c r="G847" s="1">
        <f>[1]Industry!C$65</f>
        <v>0.54457562852655117</v>
      </c>
      <c r="H847" s="1">
        <f>[1]Industry!D$65</f>
        <v>0.54457840091738763</v>
      </c>
      <c r="I847" s="1">
        <f>[1]Industry!E$65</f>
        <v>0.54459672441825557</v>
      </c>
      <c r="J847" s="1">
        <f>[1]Industry!F$65</f>
        <v>0.54535907420408958</v>
      </c>
      <c r="K847" s="1">
        <f>[1]Industry!G$65</f>
        <v>0.54537394158379648</v>
      </c>
      <c r="L847" s="1">
        <f>[1]Industry!H$65</f>
        <v>0.54539282501736919</v>
      </c>
      <c r="M847" s="1">
        <f>[1]Industry!I$65</f>
        <v>0.54541815460530785</v>
      </c>
      <c r="N847" s="1">
        <f>[1]Industry!J$65</f>
        <v>0.54543603919673045</v>
      </c>
      <c r="O847" s="1">
        <f>[1]Industry!K$65</f>
        <v>0.54548760688418607</v>
      </c>
      <c r="P847" s="1">
        <f>[1]Industry!L$65</f>
        <v>0.54556344430580939</v>
      </c>
      <c r="Q847" s="1">
        <f>[1]Industry!M$65</f>
        <v>0.545828940277305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4.1173665479379906</v>
      </c>
      <c r="G848" s="1">
        <f t="shared" ref="G848:O848" si="1027">G849</f>
        <v>4.2663141894371162</v>
      </c>
      <c r="H848" s="1">
        <f t="shared" si="1027"/>
        <v>2.9611618273573197</v>
      </c>
      <c r="I848" s="1">
        <f t="shared" si="1027"/>
        <v>2.9280877840492918</v>
      </c>
      <c r="J848" s="1">
        <f t="shared" si="1027"/>
        <v>2.8950117682300451</v>
      </c>
      <c r="K848" s="1">
        <f t="shared" si="1027"/>
        <v>2.8804017221267424</v>
      </c>
      <c r="L848" s="1">
        <f t="shared" si="1027"/>
        <v>2.9092080178008861</v>
      </c>
      <c r="M848" s="1">
        <f t="shared" si="1027"/>
        <v>2.9375638867138005</v>
      </c>
      <c r="N848" s="1">
        <f t="shared" si="1027"/>
        <v>2.9375721092435705</v>
      </c>
      <c r="O848" s="1">
        <f t="shared" si="1027"/>
        <v>2.9375594222338575</v>
      </c>
      <c r="P848" s="1">
        <f>P849</f>
        <v>2.9375640987887341</v>
      </c>
      <c r="Q848" s="1">
        <f>Q849</f>
        <v>2.937529700428632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4.1173665479379906</v>
      </c>
      <c r="G849" s="1">
        <f>[1]Industry!C$66</f>
        <v>4.2663141894371162</v>
      </c>
      <c r="H849" s="1">
        <f>[1]Industry!D$66</f>
        <v>2.9611618273573197</v>
      </c>
      <c r="I849" s="1">
        <f>[1]Industry!E$66</f>
        <v>2.9280877840492918</v>
      </c>
      <c r="J849" s="1">
        <f>[1]Industry!F$66</f>
        <v>2.8950117682300451</v>
      </c>
      <c r="K849" s="1">
        <f>[1]Industry!G$66</f>
        <v>2.8804017221267424</v>
      </c>
      <c r="L849" s="1">
        <f>[1]Industry!H$66</f>
        <v>2.9092080178008861</v>
      </c>
      <c r="M849" s="1">
        <f>[1]Industry!I$66</f>
        <v>2.9375638867138005</v>
      </c>
      <c r="N849" s="1">
        <f>[1]Industry!J$66</f>
        <v>2.9375721092435705</v>
      </c>
      <c r="O849" s="1">
        <f>[1]Industry!K$66</f>
        <v>2.9375594222338575</v>
      </c>
      <c r="P849" s="1">
        <f>[1]Industry!L$66</f>
        <v>2.9375640987887341</v>
      </c>
      <c r="Q849" s="1">
        <f>[1]Industry!M$66</f>
        <v>2.937529700428632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6.7628305193703553E-2</v>
      </c>
      <c r="G850" s="1">
        <f t="shared" ref="G850:O850" si="1028">G851</f>
        <v>8.549322334665227E-2</v>
      </c>
      <c r="H850" s="1">
        <f t="shared" si="1028"/>
        <v>8.5494031852178701E-2</v>
      </c>
      <c r="I850" s="1">
        <f t="shared" si="1028"/>
        <v>8.5494744205383541E-2</v>
      </c>
      <c r="J850" s="1">
        <f t="shared" si="1028"/>
        <v>8.5494864492322784E-2</v>
      </c>
      <c r="K850" s="1">
        <f t="shared" si="1028"/>
        <v>8.5495388610752995E-2</v>
      </c>
      <c r="L850" s="1">
        <f t="shared" si="1028"/>
        <v>8.5497024496861071E-2</v>
      </c>
      <c r="M850" s="1">
        <f t="shared" si="1028"/>
        <v>8.5498450172564411E-2</v>
      </c>
      <c r="N850" s="1">
        <f t="shared" si="1028"/>
        <v>8.5500694497349997E-2</v>
      </c>
      <c r="O850" s="1">
        <f t="shared" si="1028"/>
        <v>8.5504483145774204E-2</v>
      </c>
      <c r="P850" s="1">
        <f>P851</f>
        <v>8.5510072730655792E-2</v>
      </c>
      <c r="Q850" s="1">
        <f>Q851</f>
        <v>8.552991494359366E-2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6.7628305193703553E-2</v>
      </c>
      <c r="G851" s="1">
        <f>[1]Industry!C$67</f>
        <v>8.549322334665227E-2</v>
      </c>
      <c r="H851" s="1">
        <f>[1]Industry!D$67</f>
        <v>8.5494031852178701E-2</v>
      </c>
      <c r="I851" s="1">
        <f>[1]Industry!E$67</f>
        <v>8.5494744205383541E-2</v>
      </c>
      <c r="J851" s="1">
        <f>[1]Industry!F$67</f>
        <v>8.5494864492322784E-2</v>
      </c>
      <c r="K851" s="1">
        <f>[1]Industry!G$67</f>
        <v>8.5495388610752995E-2</v>
      </c>
      <c r="L851" s="1">
        <f>[1]Industry!H$67</f>
        <v>8.5497024496861071E-2</v>
      </c>
      <c r="M851" s="1">
        <f>[1]Industry!I$67</f>
        <v>8.5498450172564411E-2</v>
      </c>
      <c r="N851" s="1">
        <f>[1]Industry!J$67</f>
        <v>8.5500694497349997E-2</v>
      </c>
      <c r="O851" s="1">
        <f>[1]Industry!K$67</f>
        <v>8.5504483145774204E-2</v>
      </c>
      <c r="P851" s="1">
        <f>[1]Industry!L$67</f>
        <v>8.5510072730655792E-2</v>
      </c>
      <c r="Q851" s="1">
        <f>[1]Industry!M$67</f>
        <v>8.552991494359366E-2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9.5515411264043349E-4</v>
      </c>
      <c r="J852" s="1">
        <f t="shared" si="1029"/>
        <v>5.6189530099446166E-3</v>
      </c>
      <c r="K852" s="1">
        <f t="shared" si="1029"/>
        <v>6.6503801770060314E-3</v>
      </c>
      <c r="L852" s="1">
        <f t="shared" si="1029"/>
        <v>6.6750684504462039E-3</v>
      </c>
      <c r="M852" s="1">
        <f t="shared" si="1029"/>
        <v>3.9514361576312794E-2</v>
      </c>
      <c r="N852" s="1">
        <f t="shared" si="1029"/>
        <v>5.9437377291071909E-2</v>
      </c>
      <c r="O852" s="1">
        <f t="shared" si="1029"/>
        <v>0.15425433788048354</v>
      </c>
      <c r="P852" s="1">
        <f>P853</f>
        <v>0.15433507314529488</v>
      </c>
      <c r="Q852" s="1">
        <f>Q853</f>
        <v>0.15476388108462497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9.5515411264043349E-4</v>
      </c>
      <c r="J853" s="1">
        <f>[1]Industry!F$69</f>
        <v>5.6189530099446166E-3</v>
      </c>
      <c r="K853" s="1">
        <f>[1]Industry!G$69</f>
        <v>6.6503801770060314E-3</v>
      </c>
      <c r="L853" s="1">
        <f>[1]Industry!H$69</f>
        <v>6.6750684504462039E-3</v>
      </c>
      <c r="M853" s="1">
        <f>[1]Industry!I$69</f>
        <v>3.9514361576312794E-2</v>
      </c>
      <c r="N853" s="1">
        <f>[1]Industry!J$69</f>
        <v>5.9437377291071909E-2</v>
      </c>
      <c r="O853" s="1">
        <f>[1]Industry!K$69</f>
        <v>0.15425433788048354</v>
      </c>
      <c r="P853" s="1">
        <f>[1]Industry!L$69</f>
        <v>0.15433507314529488</v>
      </c>
      <c r="Q853" s="1">
        <f>[1]Industry!M$69</f>
        <v>0.15476388108462497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4.8941898701298783</v>
      </c>
      <c r="H854" s="1">
        <f t="shared" si="1030"/>
        <v>4.8941927395568179</v>
      </c>
      <c r="I854" s="1">
        <f t="shared" si="1030"/>
        <v>4.8946940501014984</v>
      </c>
      <c r="J854" s="1">
        <f t="shared" si="1030"/>
        <v>4.8969226931253971</v>
      </c>
      <c r="K854" s="1">
        <f t="shared" si="1030"/>
        <v>4.8973529965750355</v>
      </c>
      <c r="L854" s="1">
        <f t="shared" ref="L854:O854" si="1031">SUM(L855:L856)</f>
        <v>4.8973695265629313</v>
      </c>
      <c r="M854" s="1">
        <f t="shared" si="1031"/>
        <v>4.8974326927537959</v>
      </c>
      <c r="N854" s="1">
        <f t="shared" si="1031"/>
        <v>4.8974697400503482</v>
      </c>
      <c r="O854" s="1">
        <f t="shared" si="1031"/>
        <v>4.8977340518093415</v>
      </c>
      <c r="P854" s="1">
        <f>SUM(P855:P856)</f>
        <v>4.8978936995824602</v>
      </c>
      <c r="Q854" s="1">
        <f>SUM(Q855:Q856)</f>
        <v>4.9011799509480811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0.85059383578711589</v>
      </c>
      <c r="H855" s="1">
        <f>[1]Industry!D$6-H856</f>
        <v>0.85059433448392419</v>
      </c>
      <c r="I855" s="1">
        <f>[1]Industry!E$6-I856</f>
        <v>0.85094652405912363</v>
      </c>
      <c r="J855" s="1">
        <f>[1]Industry!F$6-J856</f>
        <v>0.85316801852777324</v>
      </c>
      <c r="K855" s="1">
        <f>[1]Industry!G$6-K856</f>
        <v>0.85359545298705353</v>
      </c>
      <c r="L855" s="1">
        <f>[1]Industry!H$6-L856</f>
        <v>0.85360448765582131</v>
      </c>
      <c r="M855" s="1">
        <f>[1]Industry!I$6-M856</f>
        <v>0.85366514826610729</v>
      </c>
      <c r="N855" s="1">
        <f>[1]Industry!J$6-N856</f>
        <v>0.85369988129606611</v>
      </c>
      <c r="O855" s="1">
        <f>[1]Industry!K$6-O856</f>
        <v>0.8539591269427742</v>
      </c>
      <c r="P855" s="1">
        <f>[1]Industry!L$6-P856</f>
        <v>0.8541115909043544</v>
      </c>
      <c r="Q855" s="1">
        <f>[1]Industry!M$6-Q856</f>
        <v>0.85737099375780357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4.0435960343427624</v>
      </c>
      <c r="H856" s="1">
        <f>[1]Industry!D$70</f>
        <v>4.0435984050728937</v>
      </c>
      <c r="I856" s="1">
        <f>[1]Industry!E$70</f>
        <v>4.0437475260423748</v>
      </c>
      <c r="J856" s="1">
        <f>[1]Industry!F$70</f>
        <v>4.0437546745976238</v>
      </c>
      <c r="K856" s="1">
        <f>[1]Industry!G$70</f>
        <v>4.043757543587982</v>
      </c>
      <c r="L856" s="1">
        <f>[1]Industry!H$70</f>
        <v>4.04376503890711</v>
      </c>
      <c r="M856" s="1">
        <f>[1]Industry!I$70</f>
        <v>4.0437675444876886</v>
      </c>
      <c r="N856" s="1">
        <f>[1]Industry!J$70</f>
        <v>4.0437698587542821</v>
      </c>
      <c r="O856" s="1">
        <f>[1]Industry!K$70</f>
        <v>4.0437749248665673</v>
      </c>
      <c r="P856" s="1">
        <f>[1]Industry!L$70</f>
        <v>4.0437821086781058</v>
      </c>
      <c r="Q856" s="1">
        <f>[1]Industry!M$70</f>
        <v>4.0438089571902776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0.84261542941328404</v>
      </c>
      <c r="G858" s="4">
        <f t="shared" ref="G858:K858" si="1032">IFERROR(G820/G765,"-")</f>
        <v>0.84306236513985289</v>
      </c>
      <c r="H858" s="4">
        <f t="shared" si="1032"/>
        <v>0.84373276872970626</v>
      </c>
      <c r="I858" s="4">
        <f t="shared" si="1032"/>
        <v>0.84485010804612992</v>
      </c>
      <c r="J858" s="4">
        <f t="shared" si="1032"/>
        <v>0.84596744736255325</v>
      </c>
      <c r="K858" s="4">
        <f t="shared" si="1032"/>
        <v>0.84708478667897824</v>
      </c>
      <c r="L858" s="4">
        <f t="shared" ref="L858:O858" si="1033">IFERROR(L820/L765,"-")</f>
        <v>0.84820212599540024</v>
      </c>
      <c r="M858" s="4">
        <f t="shared" si="1033"/>
        <v>0.84931946531182223</v>
      </c>
      <c r="N858" s="4">
        <f t="shared" si="1033"/>
        <v>0.84931946531182279</v>
      </c>
      <c r="O858" s="4">
        <f t="shared" si="1033"/>
        <v>0.84931946531182334</v>
      </c>
      <c r="P858" s="4">
        <f t="shared" ref="P858:Q860" si="1034">IFERROR(P820/P765,"-")</f>
        <v>0.84931946531182367</v>
      </c>
      <c r="Q858" s="4">
        <f t="shared" si="1034"/>
        <v>0.84931946531182168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3.0809801822513285</v>
      </c>
      <c r="G859" s="4">
        <f t="shared" si="1037"/>
        <v>3.1055374774069162</v>
      </c>
      <c r="H859" s="4">
        <f t="shared" si="1037"/>
        <v>3.1423734201402911</v>
      </c>
      <c r="I859" s="4">
        <f t="shared" si="1037"/>
        <v>3.203766658029251</v>
      </c>
      <c r="J859" s="4">
        <f t="shared" si="1037"/>
        <v>3.26515989591821</v>
      </c>
      <c r="K859" s="4">
        <f t="shared" si="1037"/>
        <v>3.3265531338071668</v>
      </c>
      <c r="L859" s="4">
        <f t="shared" ref="L859:O859" si="1038">IFERROR(L821/L766,"-")</f>
        <v>3.3879463716961316</v>
      </c>
      <c r="M859" s="4">
        <f t="shared" si="1038"/>
        <v>3.4493396095850919</v>
      </c>
      <c r="N859" s="4">
        <f t="shared" si="1038"/>
        <v>3.4493396095850906</v>
      </c>
      <c r="O859" s="4">
        <f t="shared" si="1038"/>
        <v>3.4493396095850857</v>
      </c>
      <c r="P859" s="4">
        <f t="shared" si="1034"/>
        <v>3.4493396095850897</v>
      </c>
      <c r="Q859" s="4">
        <f t="shared" si="1034"/>
        <v>3.4493396095850897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0.99999999999999989</v>
      </c>
      <c r="G860" s="4">
        <f t="shared" si="1039"/>
        <v>0.99999999976331233</v>
      </c>
      <c r="H860" s="4">
        <f t="shared" si="1039"/>
        <v>0.9999999997735769</v>
      </c>
      <c r="I860" s="4">
        <f t="shared" si="1039"/>
        <v>1.000002537693873</v>
      </c>
      <c r="J860" s="4">
        <f t="shared" si="1039"/>
        <v>1.0000056528743169</v>
      </c>
      <c r="K860" s="4">
        <f t="shared" si="1039"/>
        <v>1.0000072903046813</v>
      </c>
      <c r="L860" s="4">
        <f t="shared" ref="L860:O860" si="1040">IFERROR(L822/L767,"-")</f>
        <v>1.0000109538697883</v>
      </c>
      <c r="M860" s="4">
        <f t="shared" si="1040"/>
        <v>1.0000209971137668</v>
      </c>
      <c r="N860" s="4">
        <f t="shared" si="1040"/>
        <v>1.0000166037803464</v>
      </c>
      <c r="O860" s="4">
        <f t="shared" si="1040"/>
        <v>1.0000226781272947</v>
      </c>
      <c r="P860" s="4">
        <f t="shared" si="1034"/>
        <v>1.0000227642544861</v>
      </c>
      <c r="Q860" s="4">
        <f t="shared" si="1034"/>
        <v>1.0000437300227685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0.77746213224363403</v>
      </c>
      <c r="G861" s="4">
        <f t="shared" ref="G861:K862" si="1041">IFERROR(G824/G769,"-")</f>
        <v>0.7787198856493236</v>
      </c>
      <c r="H861" s="4">
        <f t="shared" si="1041"/>
        <v>0.78060651575785522</v>
      </c>
      <c r="I861" s="4">
        <f t="shared" si="1041"/>
        <v>0.78375089927207708</v>
      </c>
      <c r="J861" s="4">
        <f t="shared" si="1041"/>
        <v>0.78689528278629806</v>
      </c>
      <c r="K861" s="4">
        <f t="shared" si="1041"/>
        <v>0.79003966630051747</v>
      </c>
      <c r="L861" s="4">
        <f t="shared" ref="L861:O861" si="1042">IFERROR(L824/L769,"-")</f>
        <v>0.79318404981474033</v>
      </c>
      <c r="M861" s="4">
        <f t="shared" si="1042"/>
        <v>0.79632843332896031</v>
      </c>
      <c r="N861" s="4">
        <f t="shared" si="1042"/>
        <v>0.79632843332896142</v>
      </c>
      <c r="O861" s="4">
        <f t="shared" si="1042"/>
        <v>0.79632843332896053</v>
      </c>
      <c r="P861" s="4">
        <f>IFERROR(P824/P769,"-")</f>
        <v>0.7963284333289613</v>
      </c>
      <c r="Q861" s="4">
        <f>IFERROR(Q824/Q769,"-")</f>
        <v>0.79632843332896197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0.67612499999999964</v>
      </c>
      <c r="G862" s="4">
        <f t="shared" si="1041"/>
        <v>0.6790499999999996</v>
      </c>
      <c r="H862" s="4">
        <f t="shared" si="1041"/>
        <v>0.68343749999999925</v>
      </c>
      <c r="I862" s="4">
        <f t="shared" si="1041"/>
        <v>0.69075000000000031</v>
      </c>
      <c r="J862" s="4">
        <f t="shared" si="1041"/>
        <v>0.69806249999999981</v>
      </c>
      <c r="K862" s="4">
        <f t="shared" si="1041"/>
        <v>0.70537500000000031</v>
      </c>
      <c r="L862" s="4">
        <f t="shared" ref="L862:O862" si="1043">IFERROR(L825/L770,"-")</f>
        <v>0.71268749999999992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0.80748894118004877</v>
      </c>
      <c r="G863" s="4">
        <f t="shared" ref="G863:K865" si="1044">IFERROR(G827/G779,"-")</f>
        <v>0.80888416982703015</v>
      </c>
      <c r="H863" s="4">
        <f t="shared" si="1044"/>
        <v>0.80882360485080473</v>
      </c>
      <c r="I863" s="4">
        <f t="shared" si="1044"/>
        <v>0.80927802739285426</v>
      </c>
      <c r="J863" s="4">
        <f t="shared" si="1044"/>
        <v>0.81081883479634187</v>
      </c>
      <c r="K863" s="4">
        <f t="shared" si="1044"/>
        <v>0.85112542210748932</v>
      </c>
      <c r="L863" s="4">
        <f t="shared" ref="L863:O863" si="1045">IFERROR(L827/L779,"-")</f>
        <v>0.85595596762372506</v>
      </c>
      <c r="M863" s="4">
        <f t="shared" si="1045"/>
        <v>0.86443336712229268</v>
      </c>
      <c r="N863" s="4">
        <f t="shared" si="1045"/>
        <v>0.81531053624013028</v>
      </c>
      <c r="O863" s="4">
        <f t="shared" si="1045"/>
        <v>0.75838026470191389</v>
      </c>
      <c r="P863" s="4">
        <f t="shared" ref="P863:Q865" si="1046">IFERROR(P827/P779,"-")</f>
        <v>0.75469353640571302</v>
      </c>
      <c r="Q863" s="4">
        <f t="shared" si="1046"/>
        <v>0.74472085809457633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0.50506964098134377</v>
      </c>
      <c r="I864" s="4">
        <f t="shared" si="1044"/>
        <v>1.5361034500614512</v>
      </c>
      <c r="J864" s="4">
        <f t="shared" si="1044"/>
        <v>1.8894104071847371</v>
      </c>
      <c r="K864" s="4">
        <f t="shared" si="1044"/>
        <v>0.19382565670143856</v>
      </c>
      <c r="L864" s="4">
        <f t="shared" ref="L864:O864" si="1047">IFERROR(L828/L780,"-")</f>
        <v>0.19714940120550195</v>
      </c>
      <c r="M864" s="4">
        <f t="shared" si="1047"/>
        <v>0.19719334661526808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0.56853358874893234</v>
      </c>
      <c r="G865" s="4">
        <f t="shared" si="1044"/>
        <v>0.58565366922222784</v>
      </c>
      <c r="H865" s="4">
        <f t="shared" si="1044"/>
        <v>0.63086234695571552</v>
      </c>
      <c r="I865" s="4">
        <f t="shared" si="1044"/>
        <v>0.67534611702053926</v>
      </c>
      <c r="J865" s="4">
        <f t="shared" si="1044"/>
        <v>0.68965971099456025</v>
      </c>
      <c r="K865" s="4">
        <f t="shared" si="1044"/>
        <v>0.58584102577136599</v>
      </c>
      <c r="L865" s="4">
        <f t="shared" ref="L865:O865" si="1048">IFERROR(L829/L781,"-")</f>
        <v>0.59068719965273953</v>
      </c>
      <c r="M865" s="4">
        <f t="shared" si="1048"/>
        <v>0.59444290754265106</v>
      </c>
      <c r="N865" s="4">
        <f t="shared" si="1048"/>
        <v>0.71999999999999986</v>
      </c>
      <c r="O865" s="4">
        <f t="shared" si="1048"/>
        <v>0.72000000000000031</v>
      </c>
      <c r="P865" s="4">
        <f t="shared" si="1046"/>
        <v>0.72000000000000119</v>
      </c>
      <c r="Q865" s="4">
        <f t="shared" si="1046"/>
        <v>0.72000000000000075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0.66500000000000015</v>
      </c>
      <c r="G866" s="4">
        <f t="shared" ref="G866:K866" si="1049">IFERROR(G831/G790,"-")</f>
        <v>0.66600000000000004</v>
      </c>
      <c r="H866" s="4">
        <f t="shared" si="1049"/>
        <v>0.66749999999999943</v>
      </c>
      <c r="I866" s="4">
        <f t="shared" si="1049"/>
        <v>0.66999999999999993</v>
      </c>
      <c r="J866" s="4">
        <f t="shared" si="1049"/>
        <v>0.67250000000000032</v>
      </c>
      <c r="K866" s="4">
        <f t="shared" si="1049"/>
        <v>0.67499999999999982</v>
      </c>
      <c r="L866" s="4">
        <f t="shared" ref="L866:O866" si="1050">IFERROR(L831/L790,"-")</f>
        <v>0.67750000000000044</v>
      </c>
      <c r="M866" s="4">
        <f t="shared" si="1050"/>
        <v>0.67999999999999972</v>
      </c>
      <c r="N866" s="4">
        <f t="shared" si="1050"/>
        <v>0.68000000000000016</v>
      </c>
      <c r="O866" s="4">
        <f t="shared" si="1050"/>
        <v>0.67999999999999927</v>
      </c>
      <c r="P866" s="4">
        <f>IFERROR(P831/P790,"-")</f>
        <v>0.68000000000000049</v>
      </c>
      <c r="Q866" s="4">
        <f>IFERROR(Q831/Q790,"-")</f>
        <v>0.68000000000000105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1.2064253093909278</v>
      </c>
      <c r="G867" s="4">
        <f t="shared" ref="G867:K867" si="1051">IFERROR(G834/G793,"-")</f>
        <v>0.95179984487360836</v>
      </c>
      <c r="H867" s="4">
        <f t="shared" si="1051"/>
        <v>0.93699628093265996</v>
      </c>
      <c r="I867" s="4">
        <f t="shared" si="1051"/>
        <v>1.0243492853942218</v>
      </c>
      <c r="J867" s="4">
        <f t="shared" si="1051"/>
        <v>0.93771902763632797</v>
      </c>
      <c r="K867" s="4">
        <f t="shared" si="1051"/>
        <v>0.94075745218873863</v>
      </c>
      <c r="L867" s="4">
        <f t="shared" ref="L867:O867" si="1052">IFERROR(L834/L793,"-")</f>
        <v>0.94352171488189607</v>
      </c>
      <c r="M867" s="4">
        <f t="shared" si="1052"/>
        <v>0.94642411691103057</v>
      </c>
      <c r="N867" s="4">
        <f t="shared" si="1052"/>
        <v>0.94816639591640195</v>
      </c>
      <c r="O867" s="4">
        <f t="shared" si="1052"/>
        <v>0.94732058460517099</v>
      </c>
      <c r="P867" s="4">
        <f t="shared" ref="P867:Q876" si="1053">IFERROR(P834/P793,"-")</f>
        <v>0.94659039031595626</v>
      </c>
      <c r="Q867" s="4">
        <f t="shared" si="1053"/>
        <v>0.94694461085741133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1.2064253093909278</v>
      </c>
      <c r="G868" s="4">
        <f t="shared" si="1054"/>
        <v>0.95179984487360836</v>
      </c>
      <c r="H868" s="4">
        <f t="shared" si="1054"/>
        <v>0.93699628093266008</v>
      </c>
      <c r="I868" s="4">
        <f t="shared" si="1054"/>
        <v>1.024349285394222</v>
      </c>
      <c r="J868" s="4">
        <f t="shared" si="1054"/>
        <v>0.93771902763632797</v>
      </c>
      <c r="K868" s="4">
        <f t="shared" si="1054"/>
        <v>0.94075745218873874</v>
      </c>
      <c r="L868" s="4">
        <f t="shared" ref="L868:O868" si="1055">IFERROR(L835/L794,"-")</f>
        <v>0.94352171488189618</v>
      </c>
      <c r="M868" s="4">
        <f t="shared" si="1055"/>
        <v>0.94642411691103057</v>
      </c>
      <c r="N868" s="4">
        <f t="shared" si="1055"/>
        <v>0.94816639591640206</v>
      </c>
      <c r="O868" s="4">
        <f t="shared" si="1055"/>
        <v>0.94732058460517099</v>
      </c>
      <c r="P868" s="4">
        <f t="shared" si="1053"/>
        <v>0.94659039031595615</v>
      </c>
      <c r="Q868" s="4">
        <f t="shared" si="1053"/>
        <v>0.94694461085741122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 t="str">
        <f t="shared" si="1054"/>
        <v>-</v>
      </c>
      <c r="L869" s="4" t="str">
        <f t="shared" ref="L869:O869" si="1056">IFERROR(L836/L795,"-")</f>
        <v>-</v>
      </c>
      <c r="M869" s="4" t="str">
        <f t="shared" si="1056"/>
        <v>-</v>
      </c>
      <c r="N869" s="4" t="str">
        <f t="shared" si="1056"/>
        <v>-</v>
      </c>
      <c r="O869" s="4" t="str">
        <f t="shared" si="1056"/>
        <v>-</v>
      </c>
      <c r="P869" s="4" t="str">
        <f t="shared" si="1053"/>
        <v>-</v>
      </c>
      <c r="Q869" s="4" t="str">
        <f t="shared" si="1053"/>
        <v>-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1.0243492853942218</v>
      </c>
      <c r="J870" s="4">
        <f t="shared" si="1054"/>
        <v>0.93771902763632797</v>
      </c>
      <c r="K870" s="4">
        <f t="shared" si="1054"/>
        <v>0.94075745218873863</v>
      </c>
      <c r="L870" s="4">
        <f t="shared" ref="L870:O870" si="1057">IFERROR(L837/L796,"-")</f>
        <v>0.94352171488189607</v>
      </c>
      <c r="M870" s="4">
        <f t="shared" si="1057"/>
        <v>0.94642411691103057</v>
      </c>
      <c r="N870" s="4">
        <f t="shared" si="1057"/>
        <v>0.94816639591640206</v>
      </c>
      <c r="O870" s="4">
        <f t="shared" si="1057"/>
        <v>0.94732058460517088</v>
      </c>
      <c r="P870" s="4">
        <f t="shared" si="1053"/>
        <v>0.94659039031595626</v>
      </c>
      <c r="Q870" s="4">
        <f t="shared" si="1053"/>
        <v>0.94694461085741122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1.2064253093909278</v>
      </c>
      <c r="G871" s="4">
        <f t="shared" si="1054"/>
        <v>0.95179984487360836</v>
      </c>
      <c r="H871" s="4">
        <f t="shared" si="1054"/>
        <v>0.93699628093266008</v>
      </c>
      <c r="I871" s="4">
        <f t="shared" si="1054"/>
        <v>1.024349285394222</v>
      </c>
      <c r="J871" s="4">
        <f t="shared" si="1054"/>
        <v>0.93771902763632797</v>
      </c>
      <c r="K871" s="4">
        <f t="shared" si="1054"/>
        <v>0.94075745218873874</v>
      </c>
      <c r="L871" s="4">
        <f t="shared" ref="L871:O871" si="1058">IFERROR(L838/L797,"-")</f>
        <v>0.94352171488189618</v>
      </c>
      <c r="M871" s="4">
        <f t="shared" si="1058"/>
        <v>0.94642411691103057</v>
      </c>
      <c r="N871" s="4">
        <f t="shared" si="1058"/>
        <v>0.94816639591640217</v>
      </c>
      <c r="O871" s="4">
        <f t="shared" si="1058"/>
        <v>0.94732058460517099</v>
      </c>
      <c r="P871" s="4">
        <f t="shared" si="1053"/>
        <v>0.94659039031595626</v>
      </c>
      <c r="Q871" s="4">
        <f t="shared" si="1053"/>
        <v>0.94694461085741122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 t="str">
        <f t="shared" si="1054"/>
        <v>-</v>
      </c>
      <c r="L872" s="4" t="str">
        <f t="shared" ref="L872:O872" si="1059">IFERROR(L839/L798,"-")</f>
        <v>-</v>
      </c>
      <c r="M872" s="4" t="str">
        <f t="shared" si="1059"/>
        <v>-</v>
      </c>
      <c r="N872" s="4" t="str">
        <f t="shared" si="1059"/>
        <v>-</v>
      </c>
      <c r="O872" s="4" t="str">
        <f t="shared" si="1059"/>
        <v>-</v>
      </c>
      <c r="P872" s="4" t="str">
        <f t="shared" si="1053"/>
        <v>-</v>
      </c>
      <c r="Q872" s="4" t="str">
        <f t="shared" si="1053"/>
        <v>-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1.2064253093909278</v>
      </c>
      <c r="G873" s="4">
        <f t="shared" si="1054"/>
        <v>0.95179984487360836</v>
      </c>
      <c r="H873" s="4">
        <f t="shared" si="1054"/>
        <v>0.93699628093265996</v>
      </c>
      <c r="I873" s="4">
        <f t="shared" si="1054"/>
        <v>1.024349285394222</v>
      </c>
      <c r="J873" s="4">
        <f t="shared" si="1054"/>
        <v>0.93771902763632797</v>
      </c>
      <c r="K873" s="4">
        <f t="shared" si="1054"/>
        <v>0.94075745218873852</v>
      </c>
      <c r="L873" s="4">
        <f t="shared" ref="L873:O873" si="1060">IFERROR(L840/L799,"-")</f>
        <v>0.94352171488189618</v>
      </c>
      <c r="M873" s="4">
        <f t="shared" si="1060"/>
        <v>0.94642411691103057</v>
      </c>
      <c r="N873" s="4">
        <f t="shared" si="1060"/>
        <v>0.94816639591640195</v>
      </c>
      <c r="O873" s="4">
        <f t="shared" si="1060"/>
        <v>0.94732058460517088</v>
      </c>
      <c r="P873" s="4">
        <f t="shared" si="1053"/>
        <v>0.94659039031595626</v>
      </c>
      <c r="Q873" s="4">
        <f t="shared" si="1053"/>
        <v>0.94694461085741122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 t="str">
        <f t="shared" si="1054"/>
        <v>-</v>
      </c>
      <c r="L874" s="4" t="str">
        <f t="shared" ref="L874:O874" si="1061">IFERROR(L841/L800,"-")</f>
        <v>-</v>
      </c>
      <c r="M874" s="4" t="str">
        <f t="shared" si="1061"/>
        <v>-</v>
      </c>
      <c r="N874" s="4" t="str">
        <f t="shared" si="1061"/>
        <v>-</v>
      </c>
      <c r="O874" s="4" t="str">
        <f t="shared" si="1061"/>
        <v>-</v>
      </c>
      <c r="P874" s="4" t="str">
        <f t="shared" si="1053"/>
        <v>-</v>
      </c>
      <c r="Q874" s="4" t="str">
        <f t="shared" si="1053"/>
        <v>-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1.024349285394222</v>
      </c>
      <c r="J875" s="4">
        <f t="shared" si="1054"/>
        <v>0.93771902763632808</v>
      </c>
      <c r="K875" s="4">
        <f t="shared" si="1054"/>
        <v>0.94075745218873874</v>
      </c>
      <c r="L875" s="4">
        <f t="shared" ref="L875:O875" si="1062">IFERROR(L842/L801,"-")</f>
        <v>0.94352171488189607</v>
      </c>
      <c r="M875" s="4">
        <f t="shared" si="1062"/>
        <v>0.94642411691103046</v>
      </c>
      <c r="N875" s="4">
        <f t="shared" si="1062"/>
        <v>0.94816639591640195</v>
      </c>
      <c r="O875" s="4">
        <f t="shared" si="1062"/>
        <v>0.94732058460517099</v>
      </c>
      <c r="P875" s="4">
        <f t="shared" si="1053"/>
        <v>0.94659039031595626</v>
      </c>
      <c r="Q875" s="4">
        <f t="shared" si="1053"/>
        <v>0.94694461085741133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0.92447626236575142</v>
      </c>
      <c r="G876" s="4">
        <f t="shared" si="1054"/>
        <v>0.92645636412827204</v>
      </c>
      <c r="H876" s="4">
        <f t="shared" si="1054"/>
        <v>0.92942651677205479</v>
      </c>
      <c r="I876" s="4">
        <f t="shared" si="1054"/>
        <v>0.9343767711783586</v>
      </c>
      <c r="J876" s="4">
        <f t="shared" si="1054"/>
        <v>0.93932702558466263</v>
      </c>
      <c r="K876" s="4">
        <f>IFERROR(K843/K802,"-")</f>
        <v>0.94427727999096656</v>
      </c>
      <c r="L876" s="4">
        <f t="shared" ref="L876:O876" si="1063">IFERROR(L843/L802,"-")</f>
        <v>0.94713863999548265</v>
      </c>
      <c r="M876" s="4">
        <f t="shared" si="1063"/>
        <v>0.95000000000000007</v>
      </c>
      <c r="N876" s="4">
        <f t="shared" si="1063"/>
        <v>0.94999999999999885</v>
      </c>
      <c r="O876" s="4">
        <f t="shared" si="1063"/>
        <v>0.95000000000000007</v>
      </c>
      <c r="P876" s="4">
        <f t="shared" si="1053"/>
        <v>0.94999999999999918</v>
      </c>
      <c r="Q876" s="4">
        <f t="shared" si="1053"/>
        <v>0.95000000000000095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64">IFERROR(G845/G804,"-")</f>
        <v>0.59066666666666623</v>
      </c>
      <c r="H877" s="4">
        <f t="shared" si="1064"/>
        <v>0.59166666666666634</v>
      </c>
      <c r="I877" s="4">
        <f t="shared" si="1064"/>
        <v>0.59333333333333305</v>
      </c>
      <c r="J877" s="4">
        <f t="shared" si="1064"/>
        <v>0.59499999999999909</v>
      </c>
      <c r="K877" s="4">
        <f t="shared" si="1064"/>
        <v>0.59666666666666723</v>
      </c>
      <c r="L877" s="4">
        <f t="shared" ref="L877:O877" si="1065">IFERROR(L845/L804,"-")</f>
        <v>0.59833333333333272</v>
      </c>
      <c r="M877" s="4">
        <f t="shared" si="1065"/>
        <v>0.59999999999999987</v>
      </c>
      <c r="N877" s="4">
        <f t="shared" si="1065"/>
        <v>0.60000000000000053</v>
      </c>
      <c r="O877" s="4">
        <f t="shared" si="1065"/>
        <v>0.60000000000000053</v>
      </c>
      <c r="P877" s="4">
        <f>IFERROR(P845/P804,"-")</f>
        <v>0.59999999999999987</v>
      </c>
      <c r="Q877" s="4">
        <f>IFERROR(Q845/Q804,"-")</f>
        <v>0.6000000000000002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0.73750000000000082</v>
      </c>
      <c r="G878" s="4">
        <f t="shared" ref="G878:K878" si="1066">IFERROR(G847/G806,"-")</f>
        <v>0.73833333333333273</v>
      </c>
      <c r="H878" s="4">
        <f t="shared" si="1066"/>
        <v>0.73958333333333348</v>
      </c>
      <c r="I878" s="4">
        <f t="shared" si="1066"/>
        <v>0.74166666666666725</v>
      </c>
      <c r="J878" s="4">
        <f t="shared" si="1066"/>
        <v>0.74374999999999958</v>
      </c>
      <c r="K878" s="4">
        <f t="shared" si="1066"/>
        <v>0.7458333333333329</v>
      </c>
      <c r="L878" s="4">
        <f t="shared" ref="L878:O878" si="1067">IFERROR(L847/L806,"-")</f>
        <v>0.74791666666666623</v>
      </c>
      <c r="M878" s="4">
        <f t="shared" si="1067"/>
        <v>0.75000000000000033</v>
      </c>
      <c r="N878" s="4">
        <f t="shared" si="1067"/>
        <v>0.75</v>
      </c>
      <c r="O878" s="4">
        <f t="shared" si="1067"/>
        <v>0.74999999999999933</v>
      </c>
      <c r="P878" s="4">
        <f>IFERROR(P847/P806,"-")</f>
        <v>0.75000000000000011</v>
      </c>
      <c r="Q878" s="4">
        <f>IFERROR(Q847/Q806,"-")</f>
        <v>0.75000000000000022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0.52799999999999991</v>
      </c>
      <c r="G879" s="4">
        <f t="shared" ref="G879:K879" si="1068">IFERROR(G849/G808,"-")</f>
        <v>0.52799999999999991</v>
      </c>
      <c r="H879" s="4">
        <f t="shared" si="1068"/>
        <v>0.5279999999999998</v>
      </c>
      <c r="I879" s="4">
        <f t="shared" si="1068"/>
        <v>0.52800000000000036</v>
      </c>
      <c r="J879" s="4">
        <f t="shared" si="1068"/>
        <v>0.52800000000000058</v>
      </c>
      <c r="K879" s="4">
        <f t="shared" si="1068"/>
        <v>0.52800000000000002</v>
      </c>
      <c r="L879" s="4">
        <f t="shared" ref="L879:O879" si="1069">IFERROR(L849/L808,"-")</f>
        <v>0.53599999999999959</v>
      </c>
      <c r="M879" s="4">
        <f t="shared" si="1069"/>
        <v>0.54400000000000026</v>
      </c>
      <c r="N879" s="4">
        <f t="shared" si="1069"/>
        <v>0.54400000000000026</v>
      </c>
      <c r="O879" s="4">
        <f t="shared" si="1069"/>
        <v>0.54400000000000004</v>
      </c>
      <c r="P879" s="4">
        <f>IFERROR(P849/P808,"-")</f>
        <v>0.54400000000000015</v>
      </c>
      <c r="Q879" s="4">
        <f>IFERROR(Q849/Q808,"-")</f>
        <v>0.54399999999999993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0.19848551311945867</v>
      </c>
      <c r="J881" s="4">
        <f t="shared" si="1072"/>
        <v>0.28208661041808958</v>
      </c>
      <c r="K881" s="4">
        <f t="shared" si="1072"/>
        <v>0.2345028814439902</v>
      </c>
      <c r="L881" s="4">
        <f t="shared" ref="L881:O881" si="1073">IFERROR(L853/L814,"-")</f>
        <v>0.24386728269326383</v>
      </c>
      <c r="M881" s="4">
        <f t="shared" si="1073"/>
        <v>0.28650570357818478</v>
      </c>
      <c r="N881" s="4">
        <f t="shared" si="1073"/>
        <v>0.32837770949650341</v>
      </c>
      <c r="O881" s="4">
        <f t="shared" si="1073"/>
        <v>0.40479009214081163</v>
      </c>
      <c r="P881" s="4">
        <f>IFERROR(P853/P814,"-")</f>
        <v>0.41186923602820613</v>
      </c>
      <c r="Q881" s="4">
        <f>IFERROR(Q853/Q814,"-")</f>
        <v>0.41974132299223005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140.10106196960359</v>
      </c>
      <c r="G882" s="17">
        <f t="shared" si="1074"/>
        <v>139.66460980582551</v>
      </c>
      <c r="H882" s="17">
        <f t="shared" si="1074"/>
        <v>141.58962159716728</v>
      </c>
      <c r="I882" s="17">
        <f t="shared" si="1074"/>
        <v>139.75344341563738</v>
      </c>
      <c r="J882" s="17">
        <f t="shared" si="1074"/>
        <v>135.81873716179996</v>
      </c>
      <c r="K882" s="17">
        <f t="shared" si="1074"/>
        <v>132.42917991707466</v>
      </c>
      <c r="L882" s="17">
        <f t="shared" ref="L882:O882" si="1075">L883+L887+L894+L905+L913+L915+L917+L919+L923</f>
        <v>128.05022512335273</v>
      </c>
      <c r="M882" s="17">
        <f t="shared" si="1075"/>
        <v>123.96488370695323</v>
      </c>
      <c r="N882" s="17">
        <f t="shared" si="1075"/>
        <v>122.93549828992623</v>
      </c>
      <c r="O882" s="17">
        <f t="shared" si="1075"/>
        <v>122.19625073381442</v>
      </c>
      <c r="P882" s="17">
        <f>P883+P887+P894+P905+P913+P915+P917+P919+P923</f>
        <v>121.41306290048138</v>
      </c>
      <c r="Q882" s="17">
        <f>Q883+Q887+Q894+Q905+Q913+Q915+Q917+Q919+Q923</f>
        <v>119.39588161274683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60.950000990234308</v>
      </c>
      <c r="G883" s="1">
        <f>[1]Services!C$11</f>
        <v>60.523531823526319</v>
      </c>
      <c r="H883" s="1">
        <f>[1]Services!D$11</f>
        <v>65.448503770229138</v>
      </c>
      <c r="I883" s="1">
        <f>[1]Services!E$11</f>
        <v>65.720020908103237</v>
      </c>
      <c r="J883" s="1">
        <f>[1]Services!F$11</f>
        <v>65.661940883920266</v>
      </c>
      <c r="K883" s="1">
        <f>[1]Services!G$11</f>
        <v>65.77064048036631</v>
      </c>
      <c r="L883" s="1">
        <f>[1]Services!H$11</f>
        <v>65.01855706110976</v>
      </c>
      <c r="M883" s="1">
        <f>[1]Services!I$11</f>
        <v>64.302759288363006</v>
      </c>
      <c r="N883" s="1">
        <f>[1]Services!J$11</f>
        <v>65.467362875246152</v>
      </c>
      <c r="O883" s="1">
        <f>[1]Services!K$11</f>
        <v>66.452431906461641</v>
      </c>
      <c r="P883" s="1">
        <f>[1]Services!L$11</f>
        <v>67.413586339087203</v>
      </c>
      <c r="Q883" s="1">
        <f>[1]Services!M$11</f>
        <v>68.297108154000441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2.623599788173546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0.39643723695201821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2.4479611989989585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2.1208663518321584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1.7718203521256717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1.4452596122994141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1.1348690847034273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0.85284477597055286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0.83240291869687888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0.81294921811467569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0.7953156153663804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0.76025905418169371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1.3316266271483232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1.4252000610869446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1.4622600986640728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1.5289991563165211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1.5973861641570586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1.667023822922618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1.7478232343859375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1.8366398223843936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1.9740076277746774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2.1236869196882786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2.2924256283077291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2.4368018253694319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58.701894525487354</v>
      </c>
      <c r="H886" s="1">
        <f>[1]Services!D$11-[1]Services!D$28</f>
        <v>61.53828247256611</v>
      </c>
      <c r="I886" s="1">
        <f>[1]Services!E$11-[1]Services!E$28</f>
        <v>62.070155399954558</v>
      </c>
      <c r="J886" s="1">
        <f>[1]Services!F$11-[1]Services!F$28</f>
        <v>62.292734367637536</v>
      </c>
      <c r="K886" s="1">
        <f>[1]Services!G$11-[1]Services!G$28</f>
        <v>62.658357045144278</v>
      </c>
      <c r="L886" s="1">
        <f>[1]Services!H$11-[1]Services!H$28</f>
        <v>62.135864742020395</v>
      </c>
      <c r="M886" s="1">
        <f>[1]Services!I$11-[1]Services!I$28</f>
        <v>61.613274690008062</v>
      </c>
      <c r="N886" s="1">
        <f>[1]Services!J$11-[1]Services!J$28</f>
        <v>62.660952328774599</v>
      </c>
      <c r="O886" s="1">
        <f>[1]Services!K$11-[1]Services!K$28</f>
        <v>63.515795768658684</v>
      </c>
      <c r="P886" s="1">
        <f>[1]Services!L$11-[1]Services!L$28</f>
        <v>64.325845095413086</v>
      </c>
      <c r="Q886" s="1">
        <f>[1]Services!M$11-[1]Services!M$28</f>
        <v>65.100047274449309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30.256633843665373</v>
      </c>
      <c r="G887" s="1">
        <f t="shared" ref="G887:O887" si="1078">G888</f>
        <v>26.883510638348966</v>
      </c>
      <c r="H887" s="1">
        <f t="shared" si="1078"/>
        <v>25.297452057768844</v>
      </c>
      <c r="I887" s="1">
        <f t="shared" si="1078"/>
        <v>21.30485718383359</v>
      </c>
      <c r="J887" s="1">
        <f t="shared" si="1078"/>
        <v>17.029649360336894</v>
      </c>
      <c r="K887" s="1">
        <f t="shared" si="1078"/>
        <v>13.9133399070521</v>
      </c>
      <c r="L887" s="1">
        <f t="shared" si="1078"/>
        <v>12.888118734210506</v>
      </c>
      <c r="M887" s="1">
        <f t="shared" si="1078"/>
        <v>13.327079665013663</v>
      </c>
      <c r="N887" s="1">
        <f t="shared" si="1078"/>
        <v>9.1834867149425179</v>
      </c>
      <c r="O887" s="1">
        <f t="shared" si="1078"/>
        <v>7.596568571166217</v>
      </c>
      <c r="P887" s="1">
        <f>P888</f>
        <v>4.4214661232813297</v>
      </c>
      <c r="Q887" s="1">
        <f>Q888</f>
        <v>2.2989770710552522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30.256633843665373</v>
      </c>
      <c r="G888" s="1">
        <f t="shared" ref="G888:K888" si="1079">SUM(G891,G893)</f>
        <v>26.883510638348966</v>
      </c>
      <c r="H888" s="1">
        <f t="shared" si="1079"/>
        <v>25.297452057768844</v>
      </c>
      <c r="I888" s="1">
        <f t="shared" si="1079"/>
        <v>21.30485718383359</v>
      </c>
      <c r="J888" s="1">
        <f t="shared" si="1079"/>
        <v>17.029649360336894</v>
      </c>
      <c r="K888" s="1">
        <f t="shared" si="1079"/>
        <v>13.9133399070521</v>
      </c>
      <c r="L888" s="1">
        <f t="shared" ref="L888:O888" si="1080">SUM(L891,L893)</f>
        <v>12.888118734210506</v>
      </c>
      <c r="M888" s="1">
        <f t="shared" si="1080"/>
        <v>13.327079665013663</v>
      </c>
      <c r="N888" s="1">
        <f t="shared" si="1080"/>
        <v>9.1834867149425179</v>
      </c>
      <c r="O888" s="1">
        <f t="shared" si="1080"/>
        <v>7.596568571166217</v>
      </c>
      <c r="P888" s="1">
        <f>SUM(P891,P893)</f>
        <v>4.4214661232813297</v>
      </c>
      <c r="Q888" s="1">
        <f>SUM(Q891,Q893)</f>
        <v>2.2989770710552522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30.256633843665373</v>
      </c>
      <c r="G889" s="1">
        <f t="shared" ref="G889:O889" si="1081">G890</f>
        <v>26.883510638348966</v>
      </c>
      <c r="H889" s="1">
        <f t="shared" si="1081"/>
        <v>25.297306516906566</v>
      </c>
      <c r="I889" s="1">
        <f t="shared" si="1081"/>
        <v>21.304529904268346</v>
      </c>
      <c r="J889" s="1">
        <f t="shared" si="1081"/>
        <v>17.0289564936839</v>
      </c>
      <c r="K889" s="1">
        <f t="shared" si="1081"/>
        <v>13.912991161495354</v>
      </c>
      <c r="L889" s="1">
        <f t="shared" si="1081"/>
        <v>12.887783922177579</v>
      </c>
      <c r="M889" s="1">
        <f t="shared" si="1081"/>
        <v>13.326404342327306</v>
      </c>
      <c r="N889" s="1">
        <f t="shared" si="1081"/>
        <v>9.1831211959824479</v>
      </c>
      <c r="O889" s="1">
        <f t="shared" si="1081"/>
        <v>7.5958399778747125</v>
      </c>
      <c r="P889" s="1">
        <f>P890</f>
        <v>4.4209128940937479</v>
      </c>
      <c r="Q889" s="1">
        <f>Q890</f>
        <v>2.2977302857920496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30.256633843665373</v>
      </c>
      <c r="G890" s="1">
        <f>[1]Services!C$12</f>
        <v>26.883510638348966</v>
      </c>
      <c r="H890" s="1">
        <f>[1]Services!D$12</f>
        <v>25.297306516906566</v>
      </c>
      <c r="I890" s="1">
        <f>[1]Services!E$12</f>
        <v>21.304529904268346</v>
      </c>
      <c r="J890" s="1">
        <f>[1]Services!F$12</f>
        <v>17.0289564936839</v>
      </c>
      <c r="K890" s="1">
        <f>[1]Services!G$12</f>
        <v>13.912991161495354</v>
      </c>
      <c r="L890" s="1">
        <f>[1]Services!H$12</f>
        <v>12.887783922177579</v>
      </c>
      <c r="M890" s="1">
        <f>[1]Services!I$12</f>
        <v>13.326404342327306</v>
      </c>
      <c r="N890" s="1">
        <f>[1]Services!J$12</f>
        <v>9.1831211959824479</v>
      </c>
      <c r="O890" s="1">
        <f>[1]Services!K$12</f>
        <v>7.5958399778747125</v>
      </c>
      <c r="P890" s="1">
        <f>[1]Services!L$12</f>
        <v>4.4209128940937479</v>
      </c>
      <c r="Q890" s="1">
        <f>[1]Services!M$12</f>
        <v>2.2977302857920496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30.256633843665373</v>
      </c>
      <c r="G891" s="1">
        <f t="shared" ref="G891:K891" si="1082">G890</f>
        <v>26.883510638348966</v>
      </c>
      <c r="H891" s="1">
        <f t="shared" si="1082"/>
        <v>25.297306516906566</v>
      </c>
      <c r="I891" s="1">
        <f t="shared" si="1082"/>
        <v>21.304529904268346</v>
      </c>
      <c r="J891" s="1">
        <f t="shared" si="1082"/>
        <v>17.0289564936839</v>
      </c>
      <c r="K891" s="1">
        <f t="shared" si="1082"/>
        <v>13.912991161495354</v>
      </c>
      <c r="L891" s="1">
        <f t="shared" ref="L891:O891" si="1083">L890</f>
        <v>12.887783922177579</v>
      </c>
      <c r="M891" s="1">
        <f t="shared" si="1083"/>
        <v>13.326404342327306</v>
      </c>
      <c r="N891" s="1">
        <f t="shared" si="1083"/>
        <v>9.1831211959824479</v>
      </c>
      <c r="O891" s="1">
        <f t="shared" si="1083"/>
        <v>7.5958399778747125</v>
      </c>
      <c r="P891" s="1">
        <f>P890</f>
        <v>4.4209128940937479</v>
      </c>
      <c r="Q891" s="1">
        <f>Q890</f>
        <v>2.2977302857920496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1.4554086227868961E-4</v>
      </c>
      <c r="I892">
        <f t="shared" si="1084"/>
        <v>3.2727956524471538E-4</v>
      </c>
      <c r="J892">
        <f t="shared" si="1084"/>
        <v>6.9286665299217562E-4</v>
      </c>
      <c r="K892">
        <f t="shared" si="1084"/>
        <v>3.4874555674529274E-4</v>
      </c>
      <c r="L892">
        <f t="shared" si="1084"/>
        <v>3.3481203292743192E-4</v>
      </c>
      <c r="M892">
        <f t="shared" si="1084"/>
        <v>6.753226863566021E-4</v>
      </c>
      <c r="N892">
        <f t="shared" si="1084"/>
        <v>3.6551896007044172E-4</v>
      </c>
      <c r="O892">
        <f t="shared" si="1084"/>
        <v>7.2859329150467211E-4</v>
      </c>
      <c r="P892">
        <f>P893</f>
        <v>5.5322918758157682E-4</v>
      </c>
      <c r="Q892">
        <f>Q893</f>
        <v>1.2467852632024939E-3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1.4554086227868961E-4</v>
      </c>
      <c r="I893">
        <f>[1]Services!E$13</f>
        <v>3.2727956524471538E-4</v>
      </c>
      <c r="J893">
        <f>[1]Services!F$13</f>
        <v>6.9286665299217562E-4</v>
      </c>
      <c r="K893">
        <f>[1]Services!G$13</f>
        <v>3.4874555674529274E-4</v>
      </c>
      <c r="L893">
        <f>[1]Services!H$13</f>
        <v>3.3481203292743192E-4</v>
      </c>
      <c r="M893">
        <f>[1]Services!I$13</f>
        <v>6.753226863566021E-4</v>
      </c>
      <c r="N893">
        <f>[1]Services!J$13</f>
        <v>3.6551896007044172E-4</v>
      </c>
      <c r="O893">
        <f>[1]Services!K$13</f>
        <v>7.2859329150467211E-4</v>
      </c>
      <c r="P893">
        <f>[1]Services!L$13</f>
        <v>5.5322918758157682E-4</v>
      </c>
      <c r="Q893">
        <f>[1]Services!M$13</f>
        <v>1.2467852632024939E-3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26.950964393611024</v>
      </c>
      <c r="G894" s="1">
        <f t="shared" ref="G894:K894" si="1085">SUM(G895:G897)</f>
        <v>28.287002796243563</v>
      </c>
      <c r="H894" s="1">
        <f t="shared" si="1085"/>
        <v>27.154702609088886</v>
      </c>
      <c r="I894" s="1">
        <f t="shared" si="1085"/>
        <v>28.06935685670042</v>
      </c>
      <c r="J894" s="1">
        <f t="shared" si="1085"/>
        <v>28.542280587358235</v>
      </c>
      <c r="K894" s="1">
        <f t="shared" si="1085"/>
        <v>28.852828436072642</v>
      </c>
      <c r="L894" s="1">
        <f t="shared" ref="L894:O894" si="1086">SUM(L895:L897)</f>
        <v>27.232774050860939</v>
      </c>
      <c r="M894" s="1">
        <f t="shared" si="1086"/>
        <v>25.718751821430693</v>
      </c>
      <c r="N894" s="1">
        <f t="shared" si="1086"/>
        <v>25.157344773732085</v>
      </c>
      <c r="O894" s="1">
        <f t="shared" si="1086"/>
        <v>24.574401428094657</v>
      </c>
      <c r="P894" s="1">
        <f>SUM(P895:P897)</f>
        <v>25.404512437467801</v>
      </c>
      <c r="Q894" s="1">
        <f>SUM(Q895:Q897)</f>
        <v>24.426073886868132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25.548686601412555</v>
      </c>
      <c r="G895" s="1">
        <f>SUM([1]Services!C$14:C$15)</f>
        <v>26.749779006801319</v>
      </c>
      <c r="H895" s="1">
        <f>SUM([1]Services!D$14:D$15)</f>
        <v>25.532847642476654</v>
      </c>
      <c r="I895" s="1">
        <f>SUM([1]Services!E$14:E$15)</f>
        <v>26.448638149661843</v>
      </c>
      <c r="J895" s="1">
        <f>SUM([1]Services!F$14:F$15)</f>
        <v>26.760898276380956</v>
      </c>
      <c r="K895" s="1">
        <f>SUM([1]Services!G$14:G$15)</f>
        <v>26.924794674516665</v>
      </c>
      <c r="L895" s="1">
        <f>SUM([1]Services!H$14:H$15)</f>
        <v>25.201463847323765</v>
      </c>
      <c r="M895" s="1">
        <f>SUM([1]Services!I$14:I$15)</f>
        <v>23.527512070397215</v>
      </c>
      <c r="N895" s="1">
        <f>SUM([1]Services!J$14:J$15)</f>
        <v>22.953418522263878</v>
      </c>
      <c r="O895" s="1">
        <f>SUM([1]Services!K$14:K$15)</f>
        <v>22.369733787556921</v>
      </c>
      <c r="P895" s="1">
        <f>SUM([1]Services!L$14:L$15)</f>
        <v>21.878695686990142</v>
      </c>
      <c r="Q895" s="1">
        <f>SUM([1]Services!M$14:M$15)</f>
        <v>20.826703363446924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1.5797062846747351E-3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1.5766079628810178E-3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6.1805372733891488E-3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1.6495971722020476E-2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1.6454195617643323E-2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1.1779752252992539E-2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2.0315456722708975E-2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2.6686154662418311E-2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2.106396385923456E-2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7.7351474363989203E-2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1.4022777921984686</v>
      </c>
      <c r="G897" s="1">
        <f>[1]Services!C$16</f>
        <v>1.5372237894422429</v>
      </c>
      <c r="H897" s="1">
        <f>[1]Services!D$16</f>
        <v>1.6202752603275612</v>
      </c>
      <c r="I897" s="1">
        <f>[1]Services!E$16</f>
        <v>1.6191420990756968</v>
      </c>
      <c r="J897" s="1">
        <f>[1]Services!F$16</f>
        <v>1.7752017737038859</v>
      </c>
      <c r="K897" s="1">
        <f>[1]Services!G$16</f>
        <v>1.9115377898339581</v>
      </c>
      <c r="L897" s="1">
        <f>[1]Services!H$16</f>
        <v>2.0148560079195281</v>
      </c>
      <c r="M897" s="1">
        <f>[1]Services!I$16</f>
        <v>2.1794599987804886</v>
      </c>
      <c r="N897" s="1">
        <f>[1]Services!J$16</f>
        <v>2.1836107947454972</v>
      </c>
      <c r="O897" s="1">
        <f>[1]Services!K$16</f>
        <v>2.1779814858753177</v>
      </c>
      <c r="P897" s="1">
        <f>[1]Services!L$16</f>
        <v>3.5047527866184272</v>
      </c>
      <c r="Q897" s="1">
        <f>[1]Services!M$16</f>
        <v>3.522019049057219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25.268014232197732</v>
      </c>
      <c r="G898" s="1">
        <f>[1]Services!C$14</f>
        <v>23.777517624197639</v>
      </c>
      <c r="H898" s="1">
        <f>[1]Services!D$14</f>
        <v>25.505899877150846</v>
      </c>
      <c r="I898" s="1">
        <f>[1]Services!E$14</f>
        <v>26.447725042170347</v>
      </c>
      <c r="J898" s="1">
        <f>[1]Services!F$14</f>
        <v>26.760095359298759</v>
      </c>
      <c r="K898" s="1">
        <f>[1]Services!G$14</f>
        <v>26.923996024571302</v>
      </c>
      <c r="L898" s="1">
        <f>[1]Services!H$14</f>
        <v>25.200674298631661</v>
      </c>
      <c r="M898" s="1">
        <f>[1]Services!I$14</f>
        <v>23.526653047832347</v>
      </c>
      <c r="N898" s="1">
        <f>[1]Services!J$14</f>
        <v>22.952533700604647</v>
      </c>
      <c r="O898" s="1">
        <f>[1]Services!K$14</f>
        <v>22.368826421959227</v>
      </c>
      <c r="P898" s="1">
        <f>[1]Services!L$14</f>
        <v>21.877793986639912</v>
      </c>
      <c r="Q898" s="1">
        <f>[1]Services!M$14</f>
        <v>20.82517235746932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25.268014232197732</v>
      </c>
      <c r="G899" s="1">
        <f>[1]Services!C$14*IFERROR(G895/SUM(G895:G896),0)</f>
        <v>23.777517624197639</v>
      </c>
      <c r="H899" s="1">
        <f>[1]Services!D$14*IFERROR(H895/SUM(H895:H896),0)</f>
        <v>25.504321935739362</v>
      </c>
      <c r="I899" s="1">
        <f>[1]Services!E$14*IFERROR(I895/SUM(I895:I896),0)</f>
        <v>26.446148582610995</v>
      </c>
      <c r="J899" s="1">
        <f>[1]Services!F$14*IFERROR(J895/SUM(J895:J896),0)</f>
        <v>26.753916434509879</v>
      </c>
      <c r="K899" s="1">
        <f>[1]Services!G$14*IFERROR(K895/SUM(K895:K896),0)</f>
        <v>26.907510642230235</v>
      </c>
      <c r="L899" s="1">
        <f>[1]Services!H$14*IFERROR(L895/SUM(L895:L896),0)</f>
        <v>25.184231354218085</v>
      </c>
      <c r="M899" s="1">
        <f>[1]Services!I$14*IFERROR(M895/SUM(M895:M896),0)</f>
        <v>23.514879620393089</v>
      </c>
      <c r="N899" s="1">
        <f>[1]Services!J$14*IFERROR(N895/SUM(N895:N896),0)</f>
        <v>22.932236991088569</v>
      </c>
      <c r="O899" s="1">
        <f>[1]Services!K$14*IFERROR(O895/SUM(O895:O896),0)</f>
        <v>22.342173145986852</v>
      </c>
      <c r="P899" s="1">
        <f>[1]Services!L$14*IFERROR(P895/SUM(P895:P896),0)</f>
        <v>21.856751150133874</v>
      </c>
      <c r="Q899" s="1">
        <f>[1]Services!M$14*IFERROR(Q895/SUM(Q895:Q896),0)</f>
        <v>20.748112772702981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1.5779414114831525E-3</v>
      </c>
      <c r="I900" s="1">
        <f t="shared" si="1090"/>
        <v>1.5764595593523723E-3</v>
      </c>
      <c r="J900" s="1">
        <f t="shared" si="1090"/>
        <v>6.17892478888038E-3</v>
      </c>
      <c r="K900" s="1">
        <f t="shared" si="1090"/>
        <v>1.6485382341066668E-2</v>
      </c>
      <c r="L900" s="1">
        <f t="shared" ref="L900:O900" si="1091">L898-L899</f>
        <v>1.6442944413576299E-2</v>
      </c>
      <c r="M900" s="1">
        <f t="shared" si="1091"/>
        <v>1.177342743925891E-2</v>
      </c>
      <c r="N900" s="1">
        <f t="shared" si="1091"/>
        <v>2.0296709516077982E-2</v>
      </c>
      <c r="O900" s="1">
        <f t="shared" si="1091"/>
        <v>2.6653275972375212E-2</v>
      </c>
      <c r="P900" s="1">
        <f>P898-P899</f>
        <v>2.1042836506037332E-2</v>
      </c>
      <c r="Q900" s="1">
        <f>Q898-Q899</f>
        <v>7.7059584766338673E-2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1.6829501614132927</v>
      </c>
      <c r="G901" s="1">
        <f>[1]Services!C$15+G904</f>
        <v>4.5094851720459239</v>
      </c>
      <c r="H901" s="1">
        <f>[1]Services!D$15+H904</f>
        <v>1.6472230256533673</v>
      </c>
      <c r="I901" s="1">
        <f>[1]Services!E$15+I904</f>
        <v>1.6200552065671938</v>
      </c>
      <c r="J901" s="1">
        <f>[1]Services!F$15+J904</f>
        <v>1.7760046907860843</v>
      </c>
      <c r="K901" s="1">
        <f>[1]Services!G$15+K904</f>
        <v>1.9123364397793217</v>
      </c>
      <c r="L901" s="1">
        <f>[1]Services!H$15+L904</f>
        <v>2.015645556611632</v>
      </c>
      <c r="M901" s="1">
        <f>[1]Services!I$15+M904</f>
        <v>2.1803190213453569</v>
      </c>
      <c r="N901" s="1">
        <f>[1]Services!J$15+N904</f>
        <v>2.1844956164047269</v>
      </c>
      <c r="O901" s="1">
        <f>[1]Services!K$15+O904</f>
        <v>2.1788888514730127</v>
      </c>
      <c r="P901" s="1">
        <f>[1]Services!L$15+P904</f>
        <v>3.5056544869686563</v>
      </c>
      <c r="Q901" s="1">
        <f>[1]Services!M$15+Q904</f>
        <v>3.5235500550348222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0.28067236921482414</v>
      </c>
      <c r="G902" s="1">
        <f>[1]Services!C$15*G895/SUM(G895:G896)</f>
        <v>2.9722613826036812</v>
      </c>
      <c r="H902" s="1">
        <f>[1]Services!D$15*H895/SUM(H895:H896)</f>
        <v>2.6946098182319394E-2</v>
      </c>
      <c r="I902" s="1">
        <f>[1]Services!E$15*I895/SUM(I895:I896)</f>
        <v>9.1305306424348286E-4</v>
      </c>
      <c r="J902" s="1">
        <f>[1]Services!F$15*J895/SUM(J895:J896)</f>
        <v>8.027316880808475E-4</v>
      </c>
      <c r="K902" s="1">
        <f>[1]Services!G$15*K895/SUM(K895:K896)</f>
        <v>7.9816093735398047E-4</v>
      </c>
      <c r="L902" s="1">
        <f>[1]Services!H$15*L895/SUM(L895:L896)</f>
        <v>7.8903352710879961E-4</v>
      </c>
      <c r="M902" s="1">
        <f>[1]Services!I$15*M895/SUM(M895:M896)</f>
        <v>8.5859268477393236E-4</v>
      </c>
      <c r="N902" s="1">
        <f>[1]Services!J$15*N895/SUM(N895:N896)</f>
        <v>8.8403921976460754E-4</v>
      </c>
      <c r="O902" s="1">
        <f>[1]Services!K$15*O895/SUM(O895:O896)</f>
        <v>9.0628443835162901E-4</v>
      </c>
      <c r="P902" s="1">
        <f>[1]Services!L$15*P895/SUM(P895:P896)</f>
        <v>9.0083306292119069E-4</v>
      </c>
      <c r="Q902" s="1">
        <f>[1]Services!M$15*Q895/SUM(Q895:Q896)</f>
        <v>1.5253407815184275E-3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1.6671434867788789E-6</v>
      </c>
      <c r="I903" s="1">
        <f>[1]Services!E$15*I896/SUM(I895:I896)</f>
        <v>5.442725343639645E-8</v>
      </c>
      <c r="J903" s="1">
        <f>[1]Services!F$15*J896/SUM(J895:J896)</f>
        <v>1.8539411747224877E-7</v>
      </c>
      <c r="K903" s="1">
        <f>[1]Services!G$15*K896/SUM(K895:K896)</f>
        <v>4.8900800958286141E-7</v>
      </c>
      <c r="L903" s="1">
        <f>[1]Services!H$15*L896/SUM(L895:L896)</f>
        <v>5.1516499527887419E-7</v>
      </c>
      <c r="M903" s="1">
        <f>[1]Services!I$15*M896/SUM(M895:M896)</f>
        <v>4.2988009452959931E-7</v>
      </c>
      <c r="N903" s="1">
        <f>[1]Services!J$15*N896/SUM(N895:N896)</f>
        <v>7.8243946507946771E-7</v>
      </c>
      <c r="O903" s="1">
        <f>[1]Services!K$15*O896/SUM(O895:O896)</f>
        <v>1.0811593432304251E-6</v>
      </c>
      <c r="P903" s="1">
        <f>[1]Services!L$15*P896/SUM(P895:P896)</f>
        <v>8.6728730780138862E-7</v>
      </c>
      <c r="Q903" s="1">
        <f>[1]Services!M$15*Q896/SUM(Q895:Q896)</f>
        <v>5.6651960849958729E-6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1.4022777921984686</v>
      </c>
      <c r="G904" s="1">
        <f>[1]Services!C$16</f>
        <v>1.5372237894422429</v>
      </c>
      <c r="H904" s="1">
        <f>[1]Services!D$16</f>
        <v>1.6202752603275612</v>
      </c>
      <c r="I904" s="1">
        <f>[1]Services!E$16</f>
        <v>1.6191420990756968</v>
      </c>
      <c r="J904" s="1">
        <f>[1]Services!F$16</f>
        <v>1.7752017737038859</v>
      </c>
      <c r="K904" s="1">
        <f>[1]Services!G$16</f>
        <v>1.9115377898339581</v>
      </c>
      <c r="L904" s="1">
        <f>[1]Services!H$16</f>
        <v>2.0148560079195281</v>
      </c>
      <c r="M904" s="1">
        <f>[1]Services!I$16</f>
        <v>2.1794599987804886</v>
      </c>
      <c r="N904" s="1">
        <f>[1]Services!J$16</f>
        <v>2.1836107947454972</v>
      </c>
      <c r="O904" s="1">
        <f>[1]Services!K$16</f>
        <v>2.1779814858753177</v>
      </c>
      <c r="P904" s="1">
        <f>[1]Services!L$16</f>
        <v>3.5047527866184272</v>
      </c>
      <c r="Q904" s="1">
        <f>[1]Services!M$16</f>
        <v>3.522019049057219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7.7268867814025066</v>
      </c>
      <c r="G905" s="1">
        <f>[1]Services!C$17</f>
        <v>8.3696952749782767</v>
      </c>
      <c r="H905" s="1">
        <f>[1]Services!D$17</f>
        <v>8.1252045334296454</v>
      </c>
      <c r="I905" s="1">
        <f>[1]Services!E$17</f>
        <v>9.9480344195445394</v>
      </c>
      <c r="J905" s="1">
        <f>[1]Services!F$17</f>
        <v>12.112273419606487</v>
      </c>
      <c r="K905" s="1">
        <f>[1]Services!G$17</f>
        <v>12.609084895053615</v>
      </c>
      <c r="L905" s="1">
        <f>[1]Services!H$17</f>
        <v>12.607535971432835</v>
      </c>
      <c r="M905" s="1">
        <f>[1]Services!I$17</f>
        <v>11.153366666519196</v>
      </c>
      <c r="N905" s="1">
        <f>[1]Services!J$17</f>
        <v>13.386050673789878</v>
      </c>
      <c r="O905" s="1">
        <f>[1]Services!K$17</f>
        <v>13.352493505559133</v>
      </c>
      <c r="P905" s="1">
        <f>[1]Services!L$17</f>
        <v>13.470406070701639</v>
      </c>
      <c r="Q905" s="1">
        <f>[1]Services!M$17</f>
        <v>13.443913503265838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2.1168841205172764</v>
      </c>
      <c r="G906" s="1">
        <f>[1]Services!C$51/0.99</f>
        <v>2.2929898616461197</v>
      </c>
      <c r="H906" s="1">
        <f>[1]Services!D$51/0.99</f>
        <v>2.0484974810515038</v>
      </c>
      <c r="I906" s="1">
        <f>[1]Services!E$51/0.99</f>
        <v>3.8713255605447445</v>
      </c>
      <c r="J906" s="1">
        <f>[1]Services!F$51/0.99</f>
        <v>6.0355634456443275</v>
      </c>
      <c r="K906" s="1">
        <f>[1]Services!G$51/0.99</f>
        <v>6.532371174272221</v>
      </c>
      <c r="L906" s="1">
        <f>[1]Services!H$51/0.99</f>
        <v>6.5308154773860121</v>
      </c>
      <c r="M906" s="1">
        <f>[1]Services!I$51/0.99</f>
        <v>4.9159470439320572</v>
      </c>
      <c r="N906" s="1">
        <f>[1]Services!J$51/0.99</f>
        <v>4.3513816762365556</v>
      </c>
      <c r="O906" s="1">
        <f>[1]Services!K$51/0.99</f>
        <v>4.3178104312413916</v>
      </c>
      <c r="P906" s="1">
        <f>[1]Services!L$51/0.99</f>
        <v>4.4357040565579871</v>
      </c>
      <c r="Q906" s="1">
        <f>[1]Services!M$51/0.99</f>
        <v>4.409199409440693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1.4243082247641086</v>
      </c>
      <c r="G907" s="1">
        <f t="shared" ref="G907:K907" si="1093">IF(G906-SUM(G908:G911)&lt;0,0,G906-SUM(G908:G911))</f>
        <v>1.5542630662915324</v>
      </c>
      <c r="H907" s="1">
        <f t="shared" si="1093"/>
        <v>1.4189504769639678</v>
      </c>
      <c r="I907" s="1">
        <f t="shared" si="1093"/>
        <v>1.1711412303126898</v>
      </c>
      <c r="J907" s="1">
        <f t="shared" si="1093"/>
        <v>1.0309475539346744</v>
      </c>
      <c r="K907" s="1">
        <f t="shared" si="1093"/>
        <v>0.91695177062527211</v>
      </c>
      <c r="L907" s="1">
        <f t="shared" ref="L907:O907" si="1094">IF(L906-SUM(L908:L911)&lt;0,0,L906-SUM(L908:L911))</f>
        <v>0.9246819005875011</v>
      </c>
      <c r="M907" s="1">
        <f t="shared" si="1094"/>
        <v>0.91389215399754864</v>
      </c>
      <c r="N907" s="1">
        <f t="shared" si="1094"/>
        <v>0.89769776056144401</v>
      </c>
      <c r="O907" s="1">
        <f t="shared" si="1094"/>
        <v>0.87042350669535029</v>
      </c>
      <c r="P907" s="1">
        <f>IF(P906-SUM(P908:P911)&lt;0,0,P906-SUM(P908:P911))</f>
        <v>0.86708313208483823</v>
      </c>
      <c r="Q907" s="1">
        <f>IF(Q906-SUM(Q908:Q911)&lt;0,0,Q906-SUM(Q908:Q911))</f>
        <v>0.83103512419539571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0.6925758957531678</v>
      </c>
      <c r="G908" s="1">
        <f t="shared" si="1095"/>
        <v>0.73872679535458718</v>
      </c>
      <c r="H908" s="1">
        <f t="shared" si="1095"/>
        <v>0.62954700408753594</v>
      </c>
      <c r="I908" s="1">
        <f t="shared" si="1095"/>
        <v>2.6899727807346352</v>
      </c>
      <c r="J908" s="1">
        <f t="shared" si="1095"/>
        <v>4.9934946365746065</v>
      </c>
      <c r="K908" s="1">
        <f t="shared" si="1095"/>
        <v>5.6050791471730221</v>
      </c>
      <c r="L908" s="1">
        <f t="shared" ref="L908:O908" si="1096">L249*L906/SUM(L248:L250)</f>
        <v>5.5943541113325761</v>
      </c>
      <c r="M908" s="1">
        <f t="shared" si="1096"/>
        <v>3.9793258419859314</v>
      </c>
      <c r="N908" s="1">
        <f t="shared" si="1096"/>
        <v>3.4319204136975463</v>
      </c>
      <c r="O908" s="1">
        <f t="shared" si="1096"/>
        <v>3.406890439262841</v>
      </c>
      <c r="P908" s="1">
        <f>P249*P906/SUM(P248:P250)</f>
        <v>3.5358459300678859</v>
      </c>
      <c r="Q908" s="1">
        <f>Q249*Q906/SUM(Q248:Q250)</f>
        <v>3.5097777954192879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6.3239714173011911E-4</v>
      </c>
      <c r="J909" s="1">
        <f t="shared" si="1097"/>
        <v>1.9118474195325319E-3</v>
      </c>
      <c r="K909" s="1">
        <f t="shared" si="1097"/>
        <v>1.8885088863092147E-3</v>
      </c>
      <c r="L909" s="1">
        <f t="shared" ref="L909:O909" si="1098">L250*L906/SUM(L248:L250)</f>
        <v>1.4518964880930953E-3</v>
      </c>
      <c r="M909" s="1">
        <f t="shared" si="1098"/>
        <v>3.3472400835758225E-3</v>
      </c>
      <c r="N909" s="1">
        <f t="shared" si="1098"/>
        <v>3.267478915829165E-3</v>
      </c>
      <c r="O909" s="1">
        <f t="shared" si="1098"/>
        <v>5.8546612268510212E-3</v>
      </c>
      <c r="P909" s="1">
        <f>P250*P906/SUM(P248:P250)</f>
        <v>4.3776429471209799E-3</v>
      </c>
      <c r="Q909" s="1">
        <f>Q250*Q906/SUM(Q248:Q250)</f>
        <v>9.724160385219496E-3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8.3153854505601272E-3</v>
      </c>
      <c r="J910" s="1">
        <f t="shared" si="1099"/>
        <v>6.2049666527998985E-3</v>
      </c>
      <c r="K910" s="1">
        <f t="shared" si="1099"/>
        <v>5.2948090052531687E-3</v>
      </c>
      <c r="L910" s="1">
        <f t="shared" ref="L910:O910" si="1100">L287*L906/SUM(L248:L250)</f>
        <v>6.8670465538793477E-3</v>
      </c>
      <c r="M910" s="1">
        <f t="shared" si="1100"/>
        <v>1.1068818925971105E-2</v>
      </c>
      <c r="N910" s="1">
        <f t="shared" si="1100"/>
        <v>1.0628658954677002E-2</v>
      </c>
      <c r="O910" s="1">
        <f t="shared" si="1100"/>
        <v>1.5766882424203845E-2</v>
      </c>
      <c r="P910" s="1">
        <f>P287*P906/SUM(P248:P250)</f>
        <v>1.4704806216153499E-2</v>
      </c>
      <c r="Q910" s="1">
        <f>Q287*Q906/SUM(Q248:Q250)</f>
        <v>3.1888460459360425E-2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1.2637669051295457E-3</v>
      </c>
      <c r="J911" s="1">
        <f t="shared" si="1101"/>
        <v>3.0044410627141803E-3</v>
      </c>
      <c r="K911" s="1">
        <f t="shared" si="1101"/>
        <v>3.1569385823641419E-3</v>
      </c>
      <c r="L911" s="1">
        <f t="shared" ref="L911:O911" si="1102">L290</f>
        <v>3.4605224239623294E-3</v>
      </c>
      <c r="M911" s="1">
        <f t="shared" si="1102"/>
        <v>8.3129889390304388E-3</v>
      </c>
      <c r="N911" s="1">
        <f t="shared" si="1102"/>
        <v>7.8673641070589762E-3</v>
      </c>
      <c r="O911" s="1">
        <f t="shared" si="1102"/>
        <v>1.8874941632145974E-2</v>
      </c>
      <c r="P911" s="1">
        <f>P290</f>
        <v>1.3692545241988317E-2</v>
      </c>
      <c r="Q911" s="1">
        <f>Q290</f>
        <v>2.6773868981429343E-2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5.6100026608852307</v>
      </c>
      <c r="G912" s="1">
        <f t="shared" ref="G912:K912" si="1103">G905-G906</f>
        <v>6.0767054133321565</v>
      </c>
      <c r="H912" s="1">
        <f t="shared" si="1103"/>
        <v>6.0767070523781417</v>
      </c>
      <c r="I912" s="1">
        <f t="shared" si="1103"/>
        <v>6.0767088589997948</v>
      </c>
      <c r="J912" s="1">
        <f t="shared" si="1103"/>
        <v>6.0767099739621591</v>
      </c>
      <c r="K912" s="1">
        <f t="shared" si="1103"/>
        <v>6.0767137207813935</v>
      </c>
      <c r="L912" s="1">
        <f t="shared" ref="L912:O912" si="1104">L905-L906</f>
        <v>6.0767204940468229</v>
      </c>
      <c r="M912" s="1">
        <f t="shared" si="1104"/>
        <v>6.2374196225871383</v>
      </c>
      <c r="N912" s="1">
        <f t="shared" si="1104"/>
        <v>9.0346689975533216</v>
      </c>
      <c r="O912" s="1">
        <f t="shared" si="1104"/>
        <v>9.0346830743177406</v>
      </c>
      <c r="P912" s="1">
        <f>P905-P906</f>
        <v>9.0347020141436509</v>
      </c>
      <c r="Q912" s="1">
        <f>Q905-Q906</f>
        <v>9.0347140938251442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8.5743681177183326</v>
      </c>
      <c r="G913" s="1">
        <f t="shared" ref="G913:O913" si="1105">G914</f>
        <v>9.3209938433539747</v>
      </c>
      <c r="H913" s="1">
        <f t="shared" si="1105"/>
        <v>9.1931641694181305</v>
      </c>
      <c r="I913" s="1">
        <f t="shared" si="1105"/>
        <v>7.8183349558285586</v>
      </c>
      <c r="J913" s="1">
        <f t="shared" si="1105"/>
        <v>5.1038999510193355</v>
      </c>
      <c r="K913" s="1">
        <f t="shared" si="1105"/>
        <v>3.2351734210372691</v>
      </c>
      <c r="L913" s="1">
        <f t="shared" si="1105"/>
        <v>1.9995740607309909</v>
      </c>
      <c r="M913" s="1">
        <f t="shared" si="1105"/>
        <v>0.65407411883158384</v>
      </c>
      <c r="N913" s="1">
        <f t="shared" si="1105"/>
        <v>0.62246031511597244</v>
      </c>
      <c r="O913" s="1">
        <f t="shared" si="1105"/>
        <v>0.60789739006733967</v>
      </c>
      <c r="P913" s="1">
        <f>P914</f>
        <v>0.59524433221136164</v>
      </c>
      <c r="Q913" s="1">
        <f>Q914</f>
        <v>0.56902600094947897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8.5743681177183326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9.3209938433539747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9.1931641694181305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7.8183349558285586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5.1038999510193355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3.2351734210372691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1.9995740607309909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0.65407411883158384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0.62246031511597244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0.60789739006733967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0.59524433221136164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0.56902600094947897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2.0856344145428323</v>
      </c>
      <c r="G915" s="1">
        <f t="shared" ref="G915:O915" si="1106">G916</f>
        <v>2.4000917882670372</v>
      </c>
      <c r="H915" s="1">
        <f t="shared" si="1106"/>
        <v>2.3203455599691347</v>
      </c>
      <c r="I915" s="1">
        <f t="shared" si="1106"/>
        <v>2.5333357648046753</v>
      </c>
      <c r="J915" s="1">
        <f t="shared" si="1106"/>
        <v>2.6822617130488466</v>
      </c>
      <c r="K915" s="1">
        <f t="shared" si="1106"/>
        <v>3.0199368700229985</v>
      </c>
      <c r="L915" s="1">
        <f t="shared" si="1106"/>
        <v>2.891750463476352</v>
      </c>
      <c r="M915" s="1">
        <f t="shared" si="1106"/>
        <v>2.953831129617666</v>
      </c>
      <c r="N915" s="1">
        <f t="shared" si="1106"/>
        <v>2.8831648243484311</v>
      </c>
      <c r="O915" s="1">
        <f t="shared" si="1106"/>
        <v>2.8157057680320365</v>
      </c>
      <c r="P915" s="1">
        <f>P916</f>
        <v>2.7546490718830281</v>
      </c>
      <c r="Q915" s="1">
        <f>Q916</f>
        <v>2.6330381132661635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2.0856344145428323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2.4000917882670372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2.3203455599691347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2.5333357648046753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2.6822617130488466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3.0199368700229985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2.891750463476352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2.953831129617666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2.8831648243484311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2.8157057680320365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2.7546490718830281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2.6330381132661635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0.62699484870289479</v>
      </c>
      <c r="G917" s="1">
        <f t="shared" ref="G917:O917" si="1107">G918</f>
        <v>0.68733550427260337</v>
      </c>
      <c r="H917" s="1">
        <f t="shared" si="1107"/>
        <v>0.68705067033610234</v>
      </c>
      <c r="I917" s="1">
        <f t="shared" si="1107"/>
        <v>0.68736356529726994</v>
      </c>
      <c r="J917" s="1">
        <f t="shared" si="1107"/>
        <v>0.68721823179676911</v>
      </c>
      <c r="K917" s="1">
        <f t="shared" si="1107"/>
        <v>0.68724855151796649</v>
      </c>
      <c r="L917" s="1">
        <f t="shared" si="1107"/>
        <v>0.68719905939959436</v>
      </c>
      <c r="M917" s="1">
        <f t="shared" si="1107"/>
        <v>0.68689538432412001</v>
      </c>
      <c r="N917" s="1">
        <f t="shared" si="1107"/>
        <v>0.68727175559496623</v>
      </c>
      <c r="O917" s="1">
        <f t="shared" si="1107"/>
        <v>0.68681726956984845</v>
      </c>
      <c r="P917" s="1">
        <f>P918</f>
        <v>0.68728815742154559</v>
      </c>
      <c r="Q917" s="1">
        <f>Q918</f>
        <v>0.68664158141794795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0.62699484870289479</v>
      </c>
      <c r="G918" s="1">
        <f>[1]Services!C$19</f>
        <v>0.68733550427260337</v>
      </c>
      <c r="H918" s="1">
        <f>[1]Services!D$19</f>
        <v>0.68705067033610234</v>
      </c>
      <c r="I918" s="1">
        <f>[1]Services!E$19</f>
        <v>0.68736356529726994</v>
      </c>
      <c r="J918" s="1">
        <f>[1]Services!F$19</f>
        <v>0.68721823179676911</v>
      </c>
      <c r="K918" s="1">
        <f>[1]Services!G$19</f>
        <v>0.68724855151796649</v>
      </c>
      <c r="L918" s="1">
        <f>[1]Services!H$19</f>
        <v>0.68719905939959436</v>
      </c>
      <c r="M918" s="1">
        <f>[1]Services!I$19</f>
        <v>0.68689538432412001</v>
      </c>
      <c r="N918" s="1">
        <f>[1]Services!J$19</f>
        <v>0.68727175559496623</v>
      </c>
      <c r="O918" s="1">
        <f>[1]Services!K$19</f>
        <v>0.68681726956984845</v>
      </c>
      <c r="P918" s="1">
        <f>[1]Services!L$19</f>
        <v>0.68728815742154559</v>
      </c>
      <c r="Q918" s="1">
        <f>[1]Services!M$19</f>
        <v>0.68664158141794795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2.5417863654388795E-3</v>
      </c>
      <c r="J919" s="1">
        <f>[1]Services!F$20</f>
        <v>5.7476043204728582E-3</v>
      </c>
      <c r="K919" s="1">
        <f>[1]Services!G$20</f>
        <v>6.665416352950833E-3</v>
      </c>
      <c r="L919" s="1">
        <f>[1]Services!H$20</f>
        <v>5.5929892897210055E-3</v>
      </c>
      <c r="M919" s="1">
        <f>[1]Services!I$20</f>
        <v>2.5534130177009305E-2</v>
      </c>
      <c r="N919" s="1">
        <f>[1]Services!J$20</f>
        <v>2.1134999387128948E-2</v>
      </c>
      <c r="O919" s="1">
        <f>[1]Services!K$20</f>
        <v>0.16361151973638405</v>
      </c>
      <c r="P919" s="1">
        <f>[1]Services!L$20</f>
        <v>0.24711860916582437</v>
      </c>
      <c r="Q919" s="1">
        <f>[1]Services!M$20</f>
        <v>0.21805819088917822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2.5417863654388795E-3</v>
      </c>
      <c r="J921" s="1">
        <f t="shared" si="1110"/>
        <v>5.7476043204728582E-3</v>
      </c>
      <c r="K921" s="1">
        <f t="shared" si="1110"/>
        <v>6.665416352950833E-3</v>
      </c>
      <c r="L921" s="1">
        <f t="shared" si="1110"/>
        <v>5.5929892897210055E-3</v>
      </c>
      <c r="M921" s="1">
        <f t="shared" si="1110"/>
        <v>2.5534130177009305E-2</v>
      </c>
      <c r="N921" s="1">
        <f t="shared" si="1110"/>
        <v>2.1134999387128948E-2</v>
      </c>
      <c r="O921" s="1">
        <f t="shared" si="1110"/>
        <v>0.16361151973638405</v>
      </c>
      <c r="P921" s="1">
        <f>P922</f>
        <v>0.24711860916582437</v>
      </c>
      <c r="Q921" s="1">
        <f>Q922</f>
        <v>0.21805819088917822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2.5417863654388795E-3</v>
      </c>
      <c r="J922" s="1">
        <f>[1]Services!F$20</f>
        <v>5.7476043204728582E-3</v>
      </c>
      <c r="K922" s="1">
        <f>[1]Services!G$20</f>
        <v>6.665416352950833E-3</v>
      </c>
      <c r="L922" s="1">
        <f>[1]Services!H$20</f>
        <v>5.5929892897210055E-3</v>
      </c>
      <c r="M922" s="1">
        <f>[1]Services!I$20</f>
        <v>2.5534130177009305E-2</v>
      </c>
      <c r="N922" s="1">
        <f>[1]Services!J$20</f>
        <v>2.1134999387128948E-2</v>
      </c>
      <c r="O922" s="1">
        <f>[1]Services!K$20</f>
        <v>0.16361151973638405</v>
      </c>
      <c r="P922" s="1">
        <f>[1]Services!L$20</f>
        <v>0.24711860916582437</v>
      </c>
      <c r="Q922" s="1">
        <f>[1]Services!M$20</f>
        <v>0.21805819088917822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2.9295785797263116</v>
      </c>
      <c r="G923" s="1">
        <f t="shared" ref="G923:O923" si="1111">G924</f>
        <v>3.1924481368347637</v>
      </c>
      <c r="H923" s="1">
        <f t="shared" si="1111"/>
        <v>3.3631982269273673</v>
      </c>
      <c r="I923" s="1">
        <f t="shared" si="1111"/>
        <v>3.6695979751596499</v>
      </c>
      <c r="J923" s="1">
        <f t="shared" si="1111"/>
        <v>3.9934654103926466</v>
      </c>
      <c r="K923" s="1">
        <f t="shared" si="1111"/>
        <v>4.3342619395988065</v>
      </c>
      <c r="L923" s="1">
        <f t="shared" si="1111"/>
        <v>4.7191227328420311</v>
      </c>
      <c r="M923" s="1">
        <f t="shared" si="1111"/>
        <v>5.1425915026763063</v>
      </c>
      <c r="N923" s="1">
        <f t="shared" si="1111"/>
        <v>5.5272213577690952</v>
      </c>
      <c r="O923" s="1">
        <f t="shared" si="1111"/>
        <v>5.9463233751271796</v>
      </c>
      <c r="P923" s="1">
        <f>P924</f>
        <v>6.4187917592616399</v>
      </c>
      <c r="Q923" s="1">
        <f>Q924</f>
        <v>6.823045111034399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2.9295785797263116</v>
      </c>
      <c r="G924" s="1">
        <f>[1]Services!C$21-G925</f>
        <v>3.1924481368347637</v>
      </c>
      <c r="H924" s="1">
        <f>[1]Services!D$21-H925</f>
        <v>3.3631982269273673</v>
      </c>
      <c r="I924" s="1">
        <f>[1]Services!E$21-I925</f>
        <v>3.6695979751596499</v>
      </c>
      <c r="J924" s="1">
        <f>[1]Services!F$21-J925</f>
        <v>3.9934654103926466</v>
      </c>
      <c r="K924" s="1">
        <f>[1]Services!G$21-K925</f>
        <v>4.3342619395988065</v>
      </c>
      <c r="L924" s="1">
        <f>[1]Services!H$21-L925</f>
        <v>4.7191227328420311</v>
      </c>
      <c r="M924" s="1">
        <f>[1]Services!I$21-M925</f>
        <v>5.1425915026763063</v>
      </c>
      <c r="N924" s="1">
        <f>[1]Services!J$21-N925</f>
        <v>5.5272213577690952</v>
      </c>
      <c r="O924" s="1">
        <f>[1]Services!K$21-O925</f>
        <v>5.9463233751271796</v>
      </c>
      <c r="P924" s="1">
        <f>[1]Services!L$21-P925</f>
        <v>6.4187917592616399</v>
      </c>
      <c r="Q924" s="1">
        <f>[1]Services!M$21-Q925</f>
        <v>6.823045111034399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1.5481121589812363E-3</v>
      </c>
      <c r="I925" s="1">
        <f>[1]Services!E$50-I896</f>
        <v>1.6396722813962613E-3</v>
      </c>
      <c r="J925" s="1">
        <f>[1]Services!F$50-J896</f>
        <v>6.7985910007280605E-3</v>
      </c>
      <c r="K925" s="1">
        <f>[1]Services!G$50-K896</f>
        <v>1.9135327197543774E-2</v>
      </c>
      <c r="L925" s="1">
        <f>[1]Services!H$50-L896</f>
        <v>2.0074118653524847E-2</v>
      </c>
      <c r="M925" s="1">
        <f>[1]Services!I$50-M896</f>
        <v>1.5078082883830455E-2</v>
      </c>
      <c r="N925" s="1">
        <f>[1]Services!J$50-N896</f>
        <v>2.6003784605067488E-2</v>
      </c>
      <c r="O925" s="1">
        <f>[1]Services!K$50-O896</f>
        <v>3.4158277967895445E-2</v>
      </c>
      <c r="P925" s="1">
        <f>[1]Services!L$50-P896</f>
        <v>2.6961873739820199E-2</v>
      </c>
      <c r="Q925" s="1">
        <f>[1]Services!M$50-Q896</f>
        <v>9.9009887185906115E-2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73.238318848894068</v>
      </c>
      <c r="G926" s="17">
        <f>[1]Services!C$59</f>
        <v>78.573947733755389</v>
      </c>
      <c r="H926" s="17">
        <f>[1]Services!D$59</f>
        <v>77.939593707403716</v>
      </c>
      <c r="I926" s="17">
        <f>[1]Services!E$59</f>
        <v>76.693321448291314</v>
      </c>
      <c r="J926" s="17">
        <f>[1]Services!F$59</f>
        <v>74.061732552745013</v>
      </c>
      <c r="K926" s="17">
        <f>[1]Services!G$59</f>
        <v>71.376012794692087</v>
      </c>
      <c r="L926" s="17">
        <f>[1]Services!H$59</f>
        <v>68.150824841629088</v>
      </c>
      <c r="M926" s="17">
        <f>[1]Services!I$59</f>
        <v>64.989072510056403</v>
      </c>
      <c r="N926" s="17">
        <f>[1]Services!J$59</f>
        <v>63.611935882286055</v>
      </c>
      <c r="O926" s="17">
        <f>[1]Services!K$59</f>
        <v>62.31422625224247</v>
      </c>
      <c r="P926" s="17">
        <f>[1]Services!L$59</f>
        <v>61.096548895219485</v>
      </c>
      <c r="Q926" s="17">
        <f>[1]Services!M$59</f>
        <v>58.746443412608684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63.650014588495438</v>
      </c>
      <c r="G927" s="1">
        <f t="shared" ref="G927:K927" si="1114">SUM(G928:G930)</f>
        <v>63.682282795220161</v>
      </c>
      <c r="H927" s="1">
        <f t="shared" si="1114"/>
        <v>68.612805149737838</v>
      </c>
      <c r="I927" s="1">
        <f t="shared" si="1114"/>
        <v>69.230553906875471</v>
      </c>
      <c r="J927" s="1">
        <f t="shared" si="1114"/>
        <v>69.533593645104276</v>
      </c>
      <c r="K927" s="1">
        <f t="shared" si="1114"/>
        <v>70.0145736941964</v>
      </c>
      <c r="L927" s="1">
        <f t="shared" ref="L927:O927" si="1115">SUM(L928:L930)</f>
        <v>69.673843407937227</v>
      </c>
      <c r="M927" s="1">
        <f t="shared" si="1115"/>
        <v>69.402708552240782</v>
      </c>
      <c r="N927" s="1">
        <f t="shared" si="1115"/>
        <v>70.952964087080403</v>
      </c>
      <c r="O927" s="1">
        <f t="shared" si="1115"/>
        <v>72.358107820683088</v>
      </c>
      <c r="P927" s="1">
        <f>SUM(P928:P930)</f>
        <v>73.792612317580534</v>
      </c>
      <c r="Q927" s="1">
        <f>SUM(Q928:Q930)</f>
        <v>75.082140312325762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2.3940348067083623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0.3627400718110968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2.2490643515802926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1.9618013754447452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1.6500077029170315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1.3549308865307004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1.071032698688859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0.81020253717202517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0.79078277276203557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0.77230175720894156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0.75554983459806102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0.72224610147260915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4.2612052068746351</v>
      </c>
      <c r="G929" s="1">
        <f>[1]Services!C$47</f>
        <v>4.6176481979217083</v>
      </c>
      <c r="H929" s="1">
        <f>[1]Services!D$47</f>
        <v>4.8254583255914403</v>
      </c>
      <c r="I929" s="1">
        <f>[1]Services!E$47</f>
        <v>5.1985971314761708</v>
      </c>
      <c r="J929" s="1">
        <f>[1]Services!F$47</f>
        <v>5.5908515745497054</v>
      </c>
      <c r="K929" s="1">
        <f>[1]Services!G$47</f>
        <v>6.001285762521424</v>
      </c>
      <c r="L929" s="1">
        <f>[1]Services!H$47</f>
        <v>6.4669459672279688</v>
      </c>
      <c r="M929" s="1">
        <f>[1]Services!I$47</f>
        <v>6.9792313250606988</v>
      </c>
      <c r="N929" s="1">
        <f>[1]Services!J$47</f>
        <v>7.5012289855437713</v>
      </c>
      <c r="O929" s="1">
        <f>[1]Services!K$47</f>
        <v>8.0700102948154591</v>
      </c>
      <c r="P929" s="1">
        <f>[1]Services!L$47</f>
        <v>8.7112173875693699</v>
      </c>
      <c r="Q929" s="1">
        <f>[1]Services!M$47</f>
        <v>9.2598469364038305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58.701894525487354</v>
      </c>
      <c r="H930" s="1">
        <f>[1]Services!D$3-([1]Services!D$6-[1]Services!D$58)</f>
        <v>61.53828247256611</v>
      </c>
      <c r="I930" s="1">
        <f>[1]Services!E$3-([1]Services!E$6-[1]Services!E$58)</f>
        <v>62.070155399954551</v>
      </c>
      <c r="J930" s="1">
        <f>[1]Services!F$3-([1]Services!F$6-[1]Services!F$58)</f>
        <v>62.292734367637543</v>
      </c>
      <c r="K930" s="1">
        <f>[1]Services!G$3-([1]Services!G$6-[1]Services!G$58)</f>
        <v>62.658357045144271</v>
      </c>
      <c r="L930" s="1">
        <f>[1]Services!H$3-([1]Services!H$6-[1]Services!H$58)</f>
        <v>62.135864742020402</v>
      </c>
      <c r="M930" s="1">
        <f>[1]Services!I$3-([1]Services!I$6-[1]Services!I$58)</f>
        <v>61.613274690008062</v>
      </c>
      <c r="N930" s="1">
        <f>[1]Services!J$3-([1]Services!J$6-[1]Services!J$58)</f>
        <v>62.660952328774592</v>
      </c>
      <c r="O930" s="1">
        <f>[1]Services!K$3-([1]Services!K$6-[1]Services!K$58)</f>
        <v>63.515795768658684</v>
      </c>
      <c r="P930" s="1">
        <f>[1]Services!L$3-([1]Services!L$6-[1]Services!L$58)</f>
        <v>64.325845095413101</v>
      </c>
      <c r="Q930" s="1">
        <f>[1]Services!M$3-([1]Services!M$6-[1]Services!M$58)</f>
        <v>65.100047274449324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24.84306945497034</v>
      </c>
      <c r="G931" s="1">
        <f t="shared" ref="G931:O931" si="1118">G932</f>
        <v>22.117180587781682</v>
      </c>
      <c r="H931" s="1">
        <f t="shared" si="1118"/>
        <v>20.874019937737454</v>
      </c>
      <c r="I931" s="1">
        <f t="shared" si="1118"/>
        <v>17.666156328178861</v>
      </c>
      <c r="J931" s="1">
        <f t="shared" si="1118"/>
        <v>14.191725738592625</v>
      </c>
      <c r="K931" s="1">
        <f t="shared" si="1118"/>
        <v>11.652422172156134</v>
      </c>
      <c r="L931" s="1">
        <f t="shared" si="1118"/>
        <v>10.793799439901298</v>
      </c>
      <c r="M931" s="1">
        <f t="shared" si="1118"/>
        <v>11.161429219448951</v>
      </c>
      <c r="N931" s="1">
        <f t="shared" si="1118"/>
        <v>7.6911701237643584</v>
      </c>
      <c r="O931" s="1">
        <f t="shared" si="1118"/>
        <v>6.3621261783517014</v>
      </c>
      <c r="P931" s="1">
        <f>P932</f>
        <v>3.7029778782481109</v>
      </c>
      <c r="Q931" s="1">
        <f>Q932</f>
        <v>1.9253932970087728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24.84306945497034</v>
      </c>
      <c r="G932" s="1">
        <f>[1]Services!C$48</f>
        <v>22.117180587781682</v>
      </c>
      <c r="H932" s="1">
        <f>[1]Services!D$48</f>
        <v>20.874019937737454</v>
      </c>
      <c r="I932" s="1">
        <f>[1]Services!E$48</f>
        <v>17.666156328178861</v>
      </c>
      <c r="J932" s="1">
        <f>[1]Services!F$48</f>
        <v>14.191725738592625</v>
      </c>
      <c r="K932" s="1">
        <f>[1]Services!G$48</f>
        <v>11.652422172156134</v>
      </c>
      <c r="L932" s="1">
        <f>[1]Services!H$48</f>
        <v>10.793799439901298</v>
      </c>
      <c r="M932" s="1">
        <f>[1]Services!I$48</f>
        <v>11.161429219448951</v>
      </c>
      <c r="N932" s="1">
        <f>[1]Services!J$48</f>
        <v>7.6911701237643584</v>
      </c>
      <c r="O932" s="1">
        <f>[1]Services!K$48</f>
        <v>6.3621261783517014</v>
      </c>
      <c r="P932" s="1">
        <f>[1]Services!L$48</f>
        <v>3.7029778782481109</v>
      </c>
      <c r="Q932" s="1">
        <f>[1]Services!M$48</f>
        <v>1.9253932970087728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25.41278060020359</v>
      </c>
      <c r="G933" s="1">
        <f t="shared" ref="G933:K933" si="1119">SUM(G934:G936)</f>
        <v>26.667685010484693</v>
      </c>
      <c r="H933" s="1">
        <f t="shared" si="1119"/>
        <v>25.58955366987464</v>
      </c>
      <c r="I933" s="1">
        <f t="shared" si="1119"/>
        <v>26.457202042277117</v>
      </c>
      <c r="J933" s="1">
        <f t="shared" si="1119"/>
        <v>26.896068611960082</v>
      </c>
      <c r="K933" s="1">
        <f t="shared" si="1119"/>
        <v>27.183258447212985</v>
      </c>
      <c r="L933" s="1">
        <f t="shared" ref="L933:O933" si="1120">SUM(L934:L936)</f>
        <v>25.642316965802006</v>
      </c>
      <c r="M933" s="1">
        <f t="shared" si="1120"/>
        <v>24.204309859958112</v>
      </c>
      <c r="N933" s="1">
        <f t="shared" si="1120"/>
        <v>23.674367744505798</v>
      </c>
      <c r="O933" s="1">
        <f t="shared" si="1120"/>
        <v>23.160005689332095</v>
      </c>
      <c r="P933" s="1">
        <f>SUM(P934:P936)</f>
        <v>23.85620763551859</v>
      </c>
      <c r="Q933" s="1">
        <f>SUM(Q934:Q936)</f>
        <v>22.952770869151205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24.189713909848084</v>
      </c>
      <c r="G934" s="1">
        <f>[1]Services!C$49</f>
        <v>25.326918421333168</v>
      </c>
      <c r="H934" s="1">
        <f>[1]Services!D$49</f>
        <v>24.173221769373285</v>
      </c>
      <c r="I934" s="1">
        <f>[1]Services!E$49</f>
        <v>25.041770023219016</v>
      </c>
      <c r="J934" s="1">
        <f>[1]Services!F$49</f>
        <v>25.334758496661433</v>
      </c>
      <c r="K934" s="1">
        <f>[1]Services!G$49</f>
        <v>25.480383888000244</v>
      </c>
      <c r="L934" s="1">
        <f>[1]Services!H$49</f>
        <v>23.848431241423423</v>
      </c>
      <c r="M934" s="1">
        <f>[1]Services!I$49</f>
        <v>22.276527013884944</v>
      </c>
      <c r="N934" s="1">
        <f>[1]Services!J$49</f>
        <v>21.723503168000999</v>
      </c>
      <c r="O934" s="1">
        <f>[1]Services!K$49</f>
        <v>21.199525804721329</v>
      </c>
      <c r="P934" s="1">
        <f>[1]Services!L$49</f>
        <v>20.751336417430945</v>
      </c>
      <c r="Q934" s="1">
        <f>[1]Services!M$49</f>
        <v>19.704504493013605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3.1278184436559714E-3</v>
      </c>
      <c r="I935" s="1">
        <f>[1]Services!E$50</f>
        <v>3.2162802442772791E-3</v>
      </c>
      <c r="J935" s="1">
        <f>[1]Services!F$50</f>
        <v>1.2979128274117209E-2</v>
      </c>
      <c r="K935" s="1">
        <f>[1]Services!G$50</f>
        <v>3.563129891956425E-2</v>
      </c>
      <c r="L935" s="1">
        <f>[1]Services!H$50</f>
        <v>3.652831427116817E-2</v>
      </c>
      <c r="M935" s="1">
        <f>[1]Services!I$50</f>
        <v>2.6857835136822994E-2</v>
      </c>
      <c r="N935" s="1">
        <f>[1]Services!J$50</f>
        <v>4.6319241327776463E-2</v>
      </c>
      <c r="O935" s="1">
        <f>[1]Services!K$50</f>
        <v>6.0844432630313756E-2</v>
      </c>
      <c r="P935" s="1">
        <f>[1]Services!L$50</f>
        <v>4.8025837599054759E-2</v>
      </c>
      <c r="Q935" s="1">
        <f>[1]Services!M$50</f>
        <v>0.17636136154989532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1.2230666903555043</v>
      </c>
      <c r="G936" s="1">
        <f>[1]Services!C$56</f>
        <v>1.340766589151525</v>
      </c>
      <c r="H936" s="1">
        <f>[1]Services!D$56</f>
        <v>1.4132040820576979</v>
      </c>
      <c r="I936" s="1">
        <f>[1]Services!E$56</f>
        <v>1.4122157388138248</v>
      </c>
      <c r="J936" s="1">
        <f>[1]Services!F$56</f>
        <v>1.5483309870245305</v>
      </c>
      <c r="K936" s="1">
        <f>[1]Services!G$56</f>
        <v>1.6672432602931779</v>
      </c>
      <c r="L936" s="1">
        <f>[1]Services!H$56</f>
        <v>1.7573574101074132</v>
      </c>
      <c r="M936" s="1">
        <f>[1]Services!I$56</f>
        <v>1.9009250109363427</v>
      </c>
      <c r="N936" s="1">
        <f>[1]Services!J$56</f>
        <v>1.904545335177023</v>
      </c>
      <c r="O936" s="1">
        <f>[1]Services!K$56</f>
        <v>1.8996354519804528</v>
      </c>
      <c r="P936" s="1">
        <f>[1]Services!L$56</f>
        <v>3.0568453804885904</v>
      </c>
      <c r="Q936" s="1">
        <f>[1]Services!M$56</f>
        <v>3.0719050145877049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7.6496179135884832</v>
      </c>
      <c r="G937" s="1">
        <f t="shared" ref="G937:K937" si="1125">G938+G944</f>
        <v>8.285998322228501</v>
      </c>
      <c r="H937" s="1">
        <f t="shared" si="1125"/>
        <v>8.0439524880953464</v>
      </c>
      <c r="I937" s="1">
        <f t="shared" si="1125"/>
        <v>9.8485540753490994</v>
      </c>
      <c r="J937" s="1">
        <f t="shared" si="1125"/>
        <v>11.991150685410435</v>
      </c>
      <c r="K937" s="1">
        <f t="shared" si="1125"/>
        <v>12.482994046103082</v>
      </c>
      <c r="L937" s="1">
        <f t="shared" ref="L937:O937" si="1126">L938+L944</f>
        <v>12.481460611718514</v>
      </c>
      <c r="M937" s="1">
        <f t="shared" si="1126"/>
        <v>11.041832999854009</v>
      </c>
      <c r="N937" s="1">
        <f t="shared" si="1126"/>
        <v>13.252190167051978</v>
      </c>
      <c r="O937" s="1">
        <f t="shared" si="1126"/>
        <v>13.218968570503542</v>
      </c>
      <c r="P937" s="1">
        <f>P938+P944</f>
        <v>13.335702009994623</v>
      </c>
      <c r="Q937" s="1">
        <f>Q938+Q944</f>
        <v>13.309474368233186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2.0957152793121034</v>
      </c>
      <c r="G938" s="1">
        <f>[1]Services!C$51</f>
        <v>2.2700599630296585</v>
      </c>
      <c r="H938" s="1">
        <f>[1]Services!D$51</f>
        <v>2.0280125062409886</v>
      </c>
      <c r="I938" s="1">
        <f>[1]Services!E$51</f>
        <v>3.8326123049392971</v>
      </c>
      <c r="J938" s="1">
        <f>[1]Services!F$51</f>
        <v>5.9752078111878841</v>
      </c>
      <c r="K938" s="1">
        <f>[1]Services!G$51</f>
        <v>6.4670474625294991</v>
      </c>
      <c r="L938" s="1">
        <f>[1]Services!H$51</f>
        <v>6.4655073226121518</v>
      </c>
      <c r="M938" s="1">
        <f>[1]Services!I$51</f>
        <v>4.8667875734927364</v>
      </c>
      <c r="N938" s="1">
        <f>[1]Services!J$51</f>
        <v>4.3078678594741904</v>
      </c>
      <c r="O938" s="1">
        <f>[1]Services!K$51</f>
        <v>4.2746323269289777</v>
      </c>
      <c r="P938" s="1">
        <f>[1]Services!L$51</f>
        <v>4.3913470159924071</v>
      </c>
      <c r="Q938" s="1">
        <f>[1]Services!M$51</f>
        <v>4.3651074153462863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1.4100651425164672</v>
      </c>
      <c r="G939" s="1">
        <f t="shared" ref="G939:K939" si="1127">IFERROR(G907/G$906,0)*G$938</f>
        <v>1.5387204356286173</v>
      </c>
      <c r="H939" s="1">
        <f t="shared" si="1127"/>
        <v>1.4047609721943282</v>
      </c>
      <c r="I939" s="1">
        <f t="shared" si="1127"/>
        <v>1.1594298180095628</v>
      </c>
      <c r="J939" s="1">
        <f t="shared" si="1127"/>
        <v>1.0206380783953277</v>
      </c>
      <c r="K939" s="1">
        <f t="shared" si="1127"/>
        <v>0.90778225291901937</v>
      </c>
      <c r="L939" s="1">
        <f t="shared" ref="L939:O939" si="1128">IFERROR(L907/L$906,0)*L$938</f>
        <v>0.91543508158162601</v>
      </c>
      <c r="M939" s="1">
        <f t="shared" si="1128"/>
        <v>0.90475323245757311</v>
      </c>
      <c r="N939" s="1">
        <f t="shared" si="1128"/>
        <v>0.88872078295582957</v>
      </c>
      <c r="O939" s="1">
        <f t="shared" si="1128"/>
        <v>0.86171927162839668</v>
      </c>
      <c r="P939" s="1">
        <f t="shared" ref="P939:Q943" si="1129">IFERROR(P907/P$906,0)*P$938</f>
        <v>0.85841230076398989</v>
      </c>
      <c r="Q939" s="1">
        <f t="shared" si="1129"/>
        <v>0.82272477295344182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0.68565013679563602</v>
      </c>
      <c r="G940" s="1">
        <f t="shared" ref="G940:K943" si="1130">IFERROR(G908/G$906,0)*G$938</f>
        <v>0.73133952740104136</v>
      </c>
      <c r="H940" s="1">
        <f t="shared" si="1130"/>
        <v>0.62325153404666056</v>
      </c>
      <c r="I940" s="1">
        <f t="shared" si="1130"/>
        <v>2.663073052927289</v>
      </c>
      <c r="J940" s="1">
        <f t="shared" si="1130"/>
        <v>4.9435596902088603</v>
      </c>
      <c r="K940" s="1">
        <f t="shared" si="1130"/>
        <v>5.5490283557012923</v>
      </c>
      <c r="L940" s="1">
        <f t="shared" ref="L940:O940" si="1131">IFERROR(L908/L$906,0)*L$938</f>
        <v>5.5384105702192503</v>
      </c>
      <c r="M940" s="1">
        <f t="shared" si="1131"/>
        <v>3.9395325835660722</v>
      </c>
      <c r="N940" s="1">
        <f t="shared" si="1131"/>
        <v>3.397601209560571</v>
      </c>
      <c r="O940" s="1">
        <f t="shared" si="1131"/>
        <v>3.3728215348702126</v>
      </c>
      <c r="P940" s="1">
        <f t="shared" si="1129"/>
        <v>3.5004874707672067</v>
      </c>
      <c r="Q940" s="1">
        <f t="shared" si="1129"/>
        <v>3.4746800174650954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6.2607317031281788E-4</v>
      </c>
      <c r="J941" s="1">
        <f t="shared" si="1130"/>
        <v>1.8927289453372065E-3</v>
      </c>
      <c r="K941" s="1">
        <f t="shared" si="1130"/>
        <v>1.8696237974461225E-3</v>
      </c>
      <c r="L941" s="1">
        <f t="shared" ref="L941:O941" si="1132">IFERROR(L909/L$906,0)*L$938</f>
        <v>1.4373775232121642E-3</v>
      </c>
      <c r="M941" s="1">
        <f t="shared" si="1132"/>
        <v>3.3137676827400642E-3</v>
      </c>
      <c r="N941" s="1">
        <f t="shared" si="1132"/>
        <v>3.2348041266708734E-3</v>
      </c>
      <c r="O941" s="1">
        <f t="shared" si="1132"/>
        <v>5.7961146145825114E-3</v>
      </c>
      <c r="P941" s="1">
        <f t="shared" si="1129"/>
        <v>4.3338665176497707E-3</v>
      </c>
      <c r="Q941" s="1">
        <f t="shared" si="1129"/>
        <v>9.6269187813673007E-3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8.2322315960545265E-3</v>
      </c>
      <c r="J942" s="1">
        <f t="shared" si="1130"/>
        <v>6.1429169862718992E-3</v>
      </c>
      <c r="K942" s="1">
        <f t="shared" si="1130"/>
        <v>5.2418609152006376E-3</v>
      </c>
      <c r="L942" s="1">
        <f t="shared" ref="L942:O942" si="1133">IFERROR(L910/L$906,0)*L$938</f>
        <v>6.7983760883405537E-3</v>
      </c>
      <c r="M942" s="1">
        <f t="shared" si="1133"/>
        <v>1.0958130736711395E-2</v>
      </c>
      <c r="N942" s="1">
        <f t="shared" si="1133"/>
        <v>1.0522372365130232E-2</v>
      </c>
      <c r="O942" s="1">
        <f t="shared" si="1133"/>
        <v>1.5609213599961808E-2</v>
      </c>
      <c r="P942" s="1">
        <f t="shared" si="1129"/>
        <v>1.4557758153991964E-2</v>
      </c>
      <c r="Q942" s="1">
        <f t="shared" si="1129"/>
        <v>3.1569575854766822E-2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1.2511292360782502E-3</v>
      </c>
      <c r="J943" s="1">
        <f t="shared" si="1130"/>
        <v>2.9743966520870383E-3</v>
      </c>
      <c r="K943" s="1">
        <f t="shared" si="1130"/>
        <v>3.1253691965405007E-3</v>
      </c>
      <c r="L943" s="1">
        <f t="shared" ref="L943:O943" si="1134">IFERROR(L911/L$906,0)*L$938</f>
        <v>3.4259171997227055E-3</v>
      </c>
      <c r="M943" s="1">
        <f t="shared" si="1134"/>
        <v>8.2298590496401331E-3</v>
      </c>
      <c r="N943" s="1">
        <f t="shared" si="1134"/>
        <v>7.7886904659883868E-3</v>
      </c>
      <c r="O943" s="1">
        <f t="shared" si="1134"/>
        <v>1.8686192215824515E-2</v>
      </c>
      <c r="P943" s="1">
        <f t="shared" si="1129"/>
        <v>1.3555619789568433E-2</v>
      </c>
      <c r="Q943" s="1">
        <f t="shared" si="1129"/>
        <v>2.6506130291615051E-2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5.5539026342763798</v>
      </c>
      <c r="G944" s="1">
        <f>[1]Services!C$52</f>
        <v>6.0159383591988433</v>
      </c>
      <c r="H944" s="1">
        <f>[1]Services!D$52</f>
        <v>6.0159399818543573</v>
      </c>
      <c r="I944" s="1">
        <f>[1]Services!E$52</f>
        <v>6.0159417704098033</v>
      </c>
      <c r="J944" s="1">
        <f>[1]Services!F$52</f>
        <v>6.0159428742225511</v>
      </c>
      <c r="K944" s="1">
        <f>[1]Services!G$52</f>
        <v>6.0159465835735828</v>
      </c>
      <c r="L944" s="1">
        <f>[1]Services!H$52</f>
        <v>6.0159532891063616</v>
      </c>
      <c r="M944" s="1">
        <f>[1]Services!I$52</f>
        <v>6.1750454263612724</v>
      </c>
      <c r="N944" s="1">
        <f>[1]Services!J$52</f>
        <v>8.9443223075777887</v>
      </c>
      <c r="O944" s="1">
        <f>[1]Services!K$52</f>
        <v>8.944336243574563</v>
      </c>
      <c r="P944" s="1">
        <f>[1]Services!L$52</f>
        <v>8.9443549940022162</v>
      </c>
      <c r="Q944" s="1">
        <f>[1]Services!M$52</f>
        <v>8.9443669528868988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6.1735450447572031</v>
      </c>
      <c r="G945" s="1">
        <f t="shared" ref="G945:O945" si="1135">G946</f>
        <v>6.7111155672148595</v>
      </c>
      <c r="H945" s="1">
        <f t="shared" si="1135"/>
        <v>6.6190782019810523</v>
      </c>
      <c r="I945" s="1">
        <f t="shared" si="1135"/>
        <v>5.6292011681965644</v>
      </c>
      <c r="J945" s="1">
        <f t="shared" si="1135"/>
        <v>3.6748079647339207</v>
      </c>
      <c r="K945" s="1">
        <f t="shared" si="1135"/>
        <v>2.3293248631468368</v>
      </c>
      <c r="L945" s="1">
        <f t="shared" si="1135"/>
        <v>1.4396933237263136</v>
      </c>
      <c r="M945" s="1">
        <f t="shared" si="1135"/>
        <v>0.47093336555874021</v>
      </c>
      <c r="N945" s="1">
        <f t="shared" si="1135"/>
        <v>0.44817142688350003</v>
      </c>
      <c r="O945" s="1">
        <f t="shared" si="1135"/>
        <v>0.43768612084848424</v>
      </c>
      <c r="P945" s="1">
        <f>P946</f>
        <v>0.42857591919218074</v>
      </c>
      <c r="Q945" s="1">
        <f>Q946</f>
        <v>0.40969872068362523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6.1735450447572031</v>
      </c>
      <c r="G946" s="1">
        <f>[1]Services!C$53</f>
        <v>6.7111155672148595</v>
      </c>
      <c r="H946" s="1">
        <f>[1]Services!D$53</f>
        <v>6.6190782019810523</v>
      </c>
      <c r="I946" s="1">
        <f>[1]Services!E$53</f>
        <v>5.6292011681965644</v>
      </c>
      <c r="J946" s="1">
        <f>[1]Services!F$53</f>
        <v>3.6748079647339207</v>
      </c>
      <c r="K946" s="1">
        <f>[1]Services!G$53</f>
        <v>2.3293248631468368</v>
      </c>
      <c r="L946" s="1">
        <f>[1]Services!H$53</f>
        <v>1.4396933237263136</v>
      </c>
      <c r="M946" s="1">
        <f>[1]Services!I$53</f>
        <v>0.47093336555874021</v>
      </c>
      <c r="N946" s="1">
        <f>[1]Services!J$53</f>
        <v>0.44817142688350003</v>
      </c>
      <c r="O946" s="1">
        <f>[1]Services!K$53</f>
        <v>0.43768612084848424</v>
      </c>
      <c r="P946" s="1">
        <f>[1]Services!L$53</f>
        <v>0.42857591919218074</v>
      </c>
      <c r="Q946" s="1">
        <f>[1]Services!M$53</f>
        <v>0.40969872068362523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1.8770709730885484</v>
      </c>
      <c r="G947" s="1">
        <f t="shared" ref="G947:O947" si="1136">G948</f>
        <v>2.1600826094403351</v>
      </c>
      <c r="H947" s="1">
        <f t="shared" si="1136"/>
        <v>2.0883110039722204</v>
      </c>
      <c r="I947" s="1">
        <f t="shared" si="1136"/>
        <v>2.2800021883242088</v>
      </c>
      <c r="J947" s="1">
        <f t="shared" si="1136"/>
        <v>2.4140355417439605</v>
      </c>
      <c r="K947" s="1">
        <f t="shared" si="1136"/>
        <v>2.7179431830206964</v>
      </c>
      <c r="L947" s="1">
        <f t="shared" si="1136"/>
        <v>2.6025754171287159</v>
      </c>
      <c r="M947" s="1">
        <f t="shared" si="1136"/>
        <v>2.6584480166559024</v>
      </c>
      <c r="N947" s="1">
        <f t="shared" si="1136"/>
        <v>2.5948483419135879</v>
      </c>
      <c r="O947" s="1">
        <f t="shared" si="1136"/>
        <v>2.5341351912288324</v>
      </c>
      <c r="P947" s="1">
        <f>P948</f>
        <v>2.4791841646947281</v>
      </c>
      <c r="Q947" s="1">
        <f>Q948</f>
        <v>2.3697343019395491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1.8770709730885484</v>
      </c>
      <c r="G948" s="1">
        <f>[1]Services!C$54</f>
        <v>2.1600826094403351</v>
      </c>
      <c r="H948" s="1">
        <f>[1]Services!D$54</f>
        <v>2.0883110039722204</v>
      </c>
      <c r="I948" s="1">
        <f>[1]Services!E$54</f>
        <v>2.2800021883242088</v>
      </c>
      <c r="J948" s="1">
        <f>[1]Services!F$54</f>
        <v>2.4140355417439605</v>
      </c>
      <c r="K948" s="1">
        <f>[1]Services!G$54</f>
        <v>2.7179431830206964</v>
      </c>
      <c r="L948" s="1">
        <f>[1]Services!H$54</f>
        <v>2.6025754171287159</v>
      </c>
      <c r="M948" s="1">
        <f>[1]Services!I$54</f>
        <v>2.6584480166559024</v>
      </c>
      <c r="N948" s="1">
        <f>[1]Services!J$54</f>
        <v>2.5948483419135879</v>
      </c>
      <c r="O948" s="1">
        <f>[1]Services!K$54</f>
        <v>2.5341351912288324</v>
      </c>
      <c r="P948" s="1">
        <f>[1]Services!L$54</f>
        <v>2.4791841646947281</v>
      </c>
      <c r="Q948" s="1">
        <f>[1]Services!M$54</f>
        <v>2.3697343019395491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0.62699484870289479</v>
      </c>
      <c r="G949" s="1">
        <f t="shared" ref="G949:O949" si="1137">G950</f>
        <v>0.68733550427260337</v>
      </c>
      <c r="H949" s="1">
        <f t="shared" si="1137"/>
        <v>0.68705067033610234</v>
      </c>
      <c r="I949" s="1">
        <f t="shared" si="1137"/>
        <v>0.68736356529726994</v>
      </c>
      <c r="J949" s="1">
        <f t="shared" si="1137"/>
        <v>0.68721823179676911</v>
      </c>
      <c r="K949" s="1">
        <f t="shared" si="1137"/>
        <v>0.68724855151796649</v>
      </c>
      <c r="L949" s="1">
        <f t="shared" si="1137"/>
        <v>0.68719905939959436</v>
      </c>
      <c r="M949" s="1">
        <f t="shared" si="1137"/>
        <v>0.68689538432412001</v>
      </c>
      <c r="N949" s="1">
        <f t="shared" si="1137"/>
        <v>0.68727175559496623</v>
      </c>
      <c r="O949" s="1">
        <f t="shared" si="1137"/>
        <v>0.68681726956984845</v>
      </c>
      <c r="P949" s="1">
        <f>P950</f>
        <v>0.68728815742154559</v>
      </c>
      <c r="Q949" s="1">
        <f>Q950</f>
        <v>0.68664158141794795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0.62699484870289479</v>
      </c>
      <c r="G950" s="1">
        <f>[1]Services!C$55</f>
        <v>0.68733550427260337</v>
      </c>
      <c r="H950" s="1">
        <f>[1]Services!D$55</f>
        <v>0.68705067033610234</v>
      </c>
      <c r="I950" s="1">
        <f>[1]Services!E$55</f>
        <v>0.68736356529726994</v>
      </c>
      <c r="J950" s="1">
        <f>[1]Services!F$55</f>
        <v>0.68721823179676911</v>
      </c>
      <c r="K950" s="1">
        <f>[1]Services!G$55</f>
        <v>0.68724855151796649</v>
      </c>
      <c r="L950" s="1">
        <f>[1]Services!H$55</f>
        <v>0.68719905939959436</v>
      </c>
      <c r="M950" s="1">
        <f>[1]Services!I$55</f>
        <v>0.68689538432412001</v>
      </c>
      <c r="N950" s="1">
        <f>[1]Services!J$55</f>
        <v>0.68727175559496623</v>
      </c>
      <c r="O950" s="1">
        <f>[1]Services!K$55</f>
        <v>0.68681726956984845</v>
      </c>
      <c r="P950" s="1">
        <f>[1]Services!L$55</f>
        <v>0.68728815742154559</v>
      </c>
      <c r="Q950" s="1">
        <f>[1]Services!M$55</f>
        <v>0.68664158141794795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9.3951079941065037E-4</v>
      </c>
      <c r="J951" s="1">
        <f t="shared" si="1138"/>
        <v>2.2778391374869379E-3</v>
      </c>
      <c r="K951" s="1">
        <f t="shared" si="1138"/>
        <v>2.933203533167594E-3</v>
      </c>
      <c r="L951" s="1">
        <f t="shared" si="1138"/>
        <v>2.2457271790636158E-3</v>
      </c>
      <c r="M951" s="1">
        <f t="shared" si="1138"/>
        <v>1.2544410589428597E-2</v>
      </c>
      <c r="N951" s="1">
        <f t="shared" si="1138"/>
        <v>9.7647870906989401E-3</v>
      </c>
      <c r="O951" s="1">
        <f t="shared" si="1138"/>
        <v>0.10997062702491366</v>
      </c>
      <c r="P951" s="1">
        <f>P952</f>
        <v>0.17762932272235926</v>
      </c>
      <c r="Q951" s="1">
        <f>Q952</f>
        <v>0.14761781674722857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9.3951079941065037E-4</v>
      </c>
      <c r="J952" s="1">
        <f>[1]Services!F$57</f>
        <v>2.2778391374869379E-3</v>
      </c>
      <c r="K952" s="1">
        <f>[1]Services!G$57</f>
        <v>2.933203533167594E-3</v>
      </c>
      <c r="L952" s="1">
        <f>[1]Services!H$57</f>
        <v>2.2457271790636158E-3</v>
      </c>
      <c r="M952" s="1">
        <f>[1]Services!I$57</f>
        <v>1.2544410589428597E-2</v>
      </c>
      <c r="N952" s="1">
        <f>[1]Services!J$57</f>
        <v>9.7647870906989401E-3</v>
      </c>
      <c r="O952" s="1">
        <f>[1]Services!K$57</f>
        <v>0.10997062702491366</v>
      </c>
      <c r="P952" s="1">
        <f>[1]Services!L$57</f>
        <v>0.17762932272235926</v>
      </c>
      <c r="Q952" s="1">
        <f>[1]Services!M$57</f>
        <v>0.14761781674722857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6.9641618625999007</v>
      </c>
      <c r="H953" s="1">
        <f>[1]Services!D$58</f>
        <v>6.9631050582351612</v>
      </c>
      <c r="I953" s="1">
        <f>[1]Services!E$58</f>
        <v>6.9635040629478571</v>
      </c>
      <c r="J953" s="1">
        <f>[1]Services!F$58</f>
        <v>6.9635886619029925</v>
      </c>
      <c r="K953" s="1">
        <f>[1]Services!G$58</f>
        <v>6.9636716789491047</v>
      </c>
      <c r="L953" s="1">
        <f>[1]Services!H$58</f>
        <v>6.9635556308567494</v>
      </c>
      <c r="M953" s="1">
        <f>[1]Services!I$58</f>
        <v>6.963245391434417</v>
      </c>
      <c r="N953" s="1">
        <f>[1]Services!J$58</f>
        <v>6.9621397771753495</v>
      </c>
      <c r="O953" s="1">
        <f>[1]Services!K$58</f>
        <v>6.9622045533586521</v>
      </c>
      <c r="P953" s="1">
        <f>[1]Services!L$58</f>
        <v>6.9622165852599061</v>
      </c>
      <c r="Q953" s="1">
        <f>[1]Services!M$58</f>
        <v>6.9630194195507347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0.91250000000000064</v>
      </c>
      <c r="G955" s="4">
        <f t="shared" si="1141"/>
        <v>0.91500000000000037</v>
      </c>
      <c r="H955" s="4">
        <f t="shared" si="1141"/>
        <v>0.91874999999999984</v>
      </c>
      <c r="I955" s="4">
        <f t="shared" si="1141"/>
        <v>0.92499999999999938</v>
      </c>
      <c r="J955" s="4">
        <f t="shared" si="1141"/>
        <v>0.9312499999999998</v>
      </c>
      <c r="K955" s="4">
        <f t="shared" si="1141"/>
        <v>0.93749999999999978</v>
      </c>
      <c r="L955" s="4">
        <f t="shared" ref="L955:O955" si="1142">IFERROR(L928/L884,"-")</f>
        <v>0.94374999999999953</v>
      </c>
      <c r="M955" s="4">
        <f t="shared" si="1142"/>
        <v>0.95</v>
      </c>
      <c r="N955" s="4">
        <f t="shared" si="1142"/>
        <v>0.95000000000000073</v>
      </c>
      <c r="O955" s="4">
        <f t="shared" si="1142"/>
        <v>0.94999999999999962</v>
      </c>
      <c r="P955" s="4">
        <f t="shared" ref="P955:Q957" si="1143">IFERROR(P928/P884,"-")</f>
        <v>0.94999999999999951</v>
      </c>
      <c r="Q955" s="4">
        <f t="shared" si="1143"/>
        <v>0.95000000000000018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3.2000000000000006</v>
      </c>
      <c r="G956" s="4">
        <f t="shared" si="1141"/>
        <v>3.2400000000000055</v>
      </c>
      <c r="H956" s="4">
        <f t="shared" si="1141"/>
        <v>3.3</v>
      </c>
      <c r="I956" s="4">
        <f t="shared" si="1141"/>
        <v>3.3999999999999995</v>
      </c>
      <c r="J956" s="4">
        <f t="shared" si="1141"/>
        <v>3.5</v>
      </c>
      <c r="K956" s="4">
        <f t="shared" si="1141"/>
        <v>3.5999999999999996</v>
      </c>
      <c r="L956" s="4">
        <f t="shared" ref="L956:O956" si="1144">IFERROR(L929/L885,"-")</f>
        <v>3.7</v>
      </c>
      <c r="M956" s="4">
        <f t="shared" si="1144"/>
        <v>3.8000000000000016</v>
      </c>
      <c r="N956" s="4">
        <f t="shared" si="1144"/>
        <v>3.7999999999999985</v>
      </c>
      <c r="O956" s="4">
        <f t="shared" si="1144"/>
        <v>3.8000000000000003</v>
      </c>
      <c r="P956" s="4">
        <f t="shared" si="1143"/>
        <v>3.8</v>
      </c>
      <c r="Q956" s="4">
        <f t="shared" si="1143"/>
        <v>3.7999999999999954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</v>
      </c>
      <c r="I957" s="4">
        <f t="shared" si="1141"/>
        <v>0.99999999999999989</v>
      </c>
      <c r="J957" s="4">
        <f t="shared" si="1141"/>
        <v>1.0000000000000002</v>
      </c>
      <c r="K957" s="4">
        <f t="shared" si="1141"/>
        <v>0.99999999999999989</v>
      </c>
      <c r="L957" s="4">
        <f t="shared" ref="L957:O957" si="1145">IFERROR(L930/L886,"-")</f>
        <v>1.0000000000000002</v>
      </c>
      <c r="M957" s="4">
        <f t="shared" si="1145"/>
        <v>1</v>
      </c>
      <c r="N957" s="4">
        <f t="shared" si="1145"/>
        <v>0.99999999999999989</v>
      </c>
      <c r="O957" s="4">
        <f t="shared" si="1145"/>
        <v>1</v>
      </c>
      <c r="P957" s="4">
        <f t="shared" si="1143"/>
        <v>1.0000000000000002</v>
      </c>
      <c r="Q957" s="4">
        <f t="shared" si="1143"/>
        <v>1.0000000000000002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0.82107843137254888</v>
      </c>
      <c r="G958" s="4">
        <f t="shared" si="1146"/>
        <v>0.82270432925645587</v>
      </c>
      <c r="H958" s="4">
        <f t="shared" si="1146"/>
        <v>0.82514317608231402</v>
      </c>
      <c r="I958" s="4">
        <f t="shared" si="1146"/>
        <v>0.82920792079208006</v>
      </c>
      <c r="J958" s="4">
        <f t="shared" si="1146"/>
        <v>0.83335396039603915</v>
      </c>
      <c r="K958" s="4">
        <f t="shared" si="1146"/>
        <v>0.83750000000000002</v>
      </c>
      <c r="L958" s="4">
        <f t="shared" ref="L958:O958" si="1147">IFERROR(L932/L888,"-")</f>
        <v>0.83749999999999991</v>
      </c>
      <c r="M958" s="4">
        <f t="shared" si="1147"/>
        <v>0.83750000000000069</v>
      </c>
      <c r="N958" s="4">
        <f t="shared" si="1147"/>
        <v>0.83749999999999991</v>
      </c>
      <c r="O958" s="4">
        <f t="shared" si="1147"/>
        <v>0.83749999999999925</v>
      </c>
      <c r="P958" s="4">
        <f>IFERROR(P932/P888,"-")</f>
        <v>0.83749999999999936</v>
      </c>
      <c r="Q958" s="4">
        <f>IFERROR(Q932/Q888,"-")</f>
        <v>0.83749999999999958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0.94680851063829896</v>
      </c>
      <c r="G959" s="4">
        <f t="shared" si="1148"/>
        <v>0.94680851063829807</v>
      </c>
      <c r="H959" s="4">
        <f t="shared" si="1148"/>
        <v>0.94674993200360924</v>
      </c>
      <c r="I959" s="4">
        <f t="shared" si="1148"/>
        <v>0.94680754001465239</v>
      </c>
      <c r="J959" s="4">
        <f t="shared" si="1148"/>
        <v>0.94670807515537592</v>
      </c>
      <c r="K959" s="4">
        <f t="shared" si="1148"/>
        <v>0.94635387924114778</v>
      </c>
      <c r="L959" s="4">
        <f t="shared" ref="L959:O959" si="1149">IFERROR(L934/L895,"-")</f>
        <v>0.94631134865429556</v>
      </c>
      <c r="M959" s="4">
        <f t="shared" si="1149"/>
        <v>0.94682884221803099</v>
      </c>
      <c r="N959" s="4">
        <f t="shared" si="1149"/>
        <v>0.94641689850817168</v>
      </c>
      <c r="O959" s="4">
        <f t="shared" si="1149"/>
        <v>0.94768788963029515</v>
      </c>
      <c r="P959" s="4">
        <f t="shared" ref="P959:Q961" si="1150">IFERROR(P934/P895,"-")</f>
        <v>0.9484722816347062</v>
      </c>
      <c r="Q959" s="4">
        <f t="shared" si="1150"/>
        <v>0.94611730666875982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1.9799999999999973</v>
      </c>
      <c r="I960" s="4">
        <f t="shared" si="1148"/>
        <v>2.0400000000000018</v>
      </c>
      <c r="J960" s="4">
        <f t="shared" si="1148"/>
        <v>2.0999999999999996</v>
      </c>
      <c r="K960" s="4">
        <f t="shared" si="1148"/>
        <v>2.1600000000000015</v>
      </c>
      <c r="L960" s="4">
        <f t="shared" ref="L960:O960" si="1151">IFERROR(L935/L896,"-")</f>
        <v>2.2199999999999998</v>
      </c>
      <c r="M960" s="4">
        <f t="shared" si="1151"/>
        <v>2.2800000000000002</v>
      </c>
      <c r="N960" s="4">
        <f t="shared" si="1151"/>
        <v>2.2799999999999998</v>
      </c>
      <c r="O960" s="4">
        <f t="shared" si="1151"/>
        <v>2.2800000000000002</v>
      </c>
      <c r="P960" s="4">
        <f t="shared" si="1150"/>
        <v>2.279999999999998</v>
      </c>
      <c r="Q960" s="4">
        <f t="shared" si="1150"/>
        <v>2.2799999999999994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0.87219999999999998</v>
      </c>
      <c r="G961" s="4">
        <f t="shared" si="1148"/>
        <v>0.87220000000000053</v>
      </c>
      <c r="H961" s="4">
        <f t="shared" si="1148"/>
        <v>0.87219999999999942</v>
      </c>
      <c r="I961" s="4">
        <f t="shared" si="1148"/>
        <v>0.8722000000000012</v>
      </c>
      <c r="J961" s="4">
        <f t="shared" si="1148"/>
        <v>0.87220000000000075</v>
      </c>
      <c r="K961" s="4">
        <f t="shared" si="1148"/>
        <v>0.87219999999999986</v>
      </c>
      <c r="L961" s="4">
        <f t="shared" ref="L961:O961" si="1152">IFERROR(L936/L897,"-")</f>
        <v>0.87220000000000042</v>
      </c>
      <c r="M961" s="4">
        <f t="shared" si="1152"/>
        <v>0.87220000000000031</v>
      </c>
      <c r="N961" s="4">
        <f t="shared" si="1152"/>
        <v>0.87220000000000009</v>
      </c>
      <c r="O961" s="4">
        <f t="shared" si="1152"/>
        <v>0.87220000000000031</v>
      </c>
      <c r="P961" s="4">
        <f t="shared" si="1150"/>
        <v>0.87219999999999953</v>
      </c>
      <c r="Q961" s="4">
        <f t="shared" si="1150"/>
        <v>0.87219999999999964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0.98999999999999977</v>
      </c>
      <c r="G962" s="4">
        <f t="shared" si="1153"/>
        <v>0.9900000000000001</v>
      </c>
      <c r="H962" s="4">
        <f t="shared" si="1153"/>
        <v>0.99</v>
      </c>
      <c r="I962" s="4">
        <f t="shared" si="1153"/>
        <v>0.98999999999999988</v>
      </c>
      <c r="J962" s="4">
        <f t="shared" si="1153"/>
        <v>0.9900000000000001</v>
      </c>
      <c r="K962" s="4">
        <f t="shared" si="1153"/>
        <v>0.99</v>
      </c>
      <c r="L962" s="4">
        <f t="shared" ref="L962:O962" si="1154">IFERROR(L939/L907,"-")</f>
        <v>0.98999999999999988</v>
      </c>
      <c r="M962" s="4">
        <f t="shared" si="1154"/>
        <v>0.99</v>
      </c>
      <c r="N962" s="4">
        <f t="shared" si="1154"/>
        <v>0.99</v>
      </c>
      <c r="O962" s="4">
        <f t="shared" si="1154"/>
        <v>0.98999999999999988</v>
      </c>
      <c r="P962" s="4">
        <f t="shared" ref="P962:Q967" si="1155">IFERROR(P939/P907,"-")</f>
        <v>0.9900000000000001</v>
      </c>
      <c r="Q962" s="4">
        <f t="shared" si="1155"/>
        <v>0.9900000000000001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0.98999999999999988</v>
      </c>
      <c r="G963" s="4">
        <f t="shared" si="1153"/>
        <v>0.9900000000000001</v>
      </c>
      <c r="H963" s="4">
        <f t="shared" si="1153"/>
        <v>0.99</v>
      </c>
      <c r="I963" s="4">
        <f t="shared" si="1153"/>
        <v>0.9900000000000001</v>
      </c>
      <c r="J963" s="4">
        <f t="shared" si="1153"/>
        <v>0.99</v>
      </c>
      <c r="K963" s="4">
        <f t="shared" si="1153"/>
        <v>0.9900000000000001</v>
      </c>
      <c r="L963" s="4">
        <f t="shared" ref="L963:O963" si="1156">IFERROR(L940/L908,"-")</f>
        <v>0.99</v>
      </c>
      <c r="M963" s="4">
        <f t="shared" si="1156"/>
        <v>0.99</v>
      </c>
      <c r="N963" s="4">
        <f t="shared" si="1156"/>
        <v>0.99</v>
      </c>
      <c r="O963" s="4">
        <f t="shared" si="1156"/>
        <v>0.99</v>
      </c>
      <c r="P963" s="4">
        <f t="shared" si="1155"/>
        <v>0.98999999999999988</v>
      </c>
      <c r="Q963" s="4">
        <f t="shared" si="1155"/>
        <v>0.9900000000000001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>
        <f t="shared" si="1153"/>
        <v>0.99</v>
      </c>
      <c r="J964" s="4">
        <f t="shared" si="1153"/>
        <v>0.99</v>
      </c>
      <c r="K964" s="4">
        <f t="shared" si="1153"/>
        <v>0.99</v>
      </c>
      <c r="L964" s="4">
        <f t="shared" ref="L964:O964" si="1157">IFERROR(L941/L909,"-")</f>
        <v>0.98999999999999988</v>
      </c>
      <c r="M964" s="4">
        <f t="shared" si="1157"/>
        <v>0.99</v>
      </c>
      <c r="N964" s="4">
        <f t="shared" si="1157"/>
        <v>0.99</v>
      </c>
      <c r="O964" s="4">
        <f t="shared" si="1157"/>
        <v>0.9900000000000001</v>
      </c>
      <c r="P964" s="4">
        <f t="shared" si="1155"/>
        <v>0.9900000000000001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0.9900000000000001</v>
      </c>
      <c r="J965" s="4">
        <f t="shared" si="1153"/>
        <v>0.99</v>
      </c>
      <c r="K965" s="4">
        <f t="shared" si="1153"/>
        <v>0.9900000000000001</v>
      </c>
      <c r="L965" s="4">
        <f t="shared" ref="L965:O965" si="1158">IFERROR(L942/L910,"-")</f>
        <v>0.98999999999999988</v>
      </c>
      <c r="M965" s="4">
        <f t="shared" si="1158"/>
        <v>0.9900000000000001</v>
      </c>
      <c r="N965" s="4">
        <f t="shared" si="1158"/>
        <v>0.99</v>
      </c>
      <c r="O965" s="4">
        <f t="shared" si="1158"/>
        <v>0.9900000000000001</v>
      </c>
      <c r="P965" s="4">
        <f t="shared" si="1155"/>
        <v>0.99</v>
      </c>
      <c r="Q965" s="4">
        <f t="shared" si="1155"/>
        <v>0.99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0.98999999999999988</v>
      </c>
      <c r="K966" s="4">
        <f t="shared" si="1153"/>
        <v>0.9900000000000001</v>
      </c>
      <c r="L966" s="4">
        <f t="shared" ref="L966:O966" si="1159">IFERROR(L943/L911,"-")</f>
        <v>0.98999999999999988</v>
      </c>
      <c r="M966" s="4">
        <f t="shared" si="1159"/>
        <v>0.98999999999999988</v>
      </c>
      <c r="N966" s="4">
        <f t="shared" si="1159"/>
        <v>0.99</v>
      </c>
      <c r="O966" s="4">
        <f t="shared" si="1159"/>
        <v>0.9900000000000001</v>
      </c>
      <c r="P966" s="4">
        <f t="shared" si="1155"/>
        <v>0.98999999999999988</v>
      </c>
      <c r="Q966" s="4">
        <f t="shared" si="1155"/>
        <v>0.99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0.99000000000000021</v>
      </c>
      <c r="G967" s="4">
        <f t="shared" si="1153"/>
        <v>0.99000000000000143</v>
      </c>
      <c r="H967" s="4">
        <f t="shared" si="1153"/>
        <v>0.98999999999999955</v>
      </c>
      <c r="I967" s="4">
        <f t="shared" si="1153"/>
        <v>0.9900000000000011</v>
      </c>
      <c r="J967" s="4">
        <f t="shared" si="1153"/>
        <v>0.99000000000000221</v>
      </c>
      <c r="K967" s="4">
        <f t="shared" si="1153"/>
        <v>0.99000000000000055</v>
      </c>
      <c r="L967" s="4">
        <f t="shared" ref="L967:O967" si="1160">IFERROR(L944/L912,"-")</f>
        <v>0.9900000000000011</v>
      </c>
      <c r="M967" s="4">
        <f t="shared" si="1160"/>
        <v>0.99000000000000088</v>
      </c>
      <c r="N967" s="4">
        <f t="shared" si="1160"/>
        <v>0.99</v>
      </c>
      <c r="O967" s="4">
        <f t="shared" si="1160"/>
        <v>0.99</v>
      </c>
      <c r="P967" s="4">
        <f t="shared" si="1155"/>
        <v>0.99000000000000021</v>
      </c>
      <c r="Q967" s="4">
        <f t="shared" si="1155"/>
        <v>0.99000000000000066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0.72000000000000042</v>
      </c>
      <c r="G968" s="4">
        <f t="shared" si="1161"/>
        <v>0.71999999999999975</v>
      </c>
      <c r="H968" s="4">
        <f t="shared" si="1161"/>
        <v>0.71999999999999986</v>
      </c>
      <c r="I968" s="4">
        <f t="shared" si="1161"/>
        <v>0.72000000000000031</v>
      </c>
      <c r="J968" s="4">
        <f t="shared" si="1161"/>
        <v>0.71999999999999986</v>
      </c>
      <c r="K968" s="4">
        <f t="shared" si="1161"/>
        <v>0.72000000000000097</v>
      </c>
      <c r="L968" s="4">
        <f t="shared" ref="L968:O968" si="1162">IFERROR(L946/L913,"-")</f>
        <v>0.72000000000000008</v>
      </c>
      <c r="M968" s="4">
        <f t="shared" si="1162"/>
        <v>0.71999999999999975</v>
      </c>
      <c r="N968" s="4">
        <f t="shared" si="1162"/>
        <v>0.71999999999999975</v>
      </c>
      <c r="O968" s="4">
        <f t="shared" si="1162"/>
        <v>0.71999999999999942</v>
      </c>
      <c r="P968" s="4">
        <f>IFERROR(P946/P913,"-")</f>
        <v>0.72000000000000064</v>
      </c>
      <c r="Q968" s="4">
        <f>IFERROR(Q946/Q913,"-")</f>
        <v>0.72000000000000064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0.89999999999999969</v>
      </c>
      <c r="G969" s="4">
        <f t="shared" si="1163"/>
        <v>0.90000000000000069</v>
      </c>
      <c r="H969" s="4">
        <f t="shared" si="1163"/>
        <v>0.89999999999999958</v>
      </c>
      <c r="I969" s="4">
        <f t="shared" si="1163"/>
        <v>0.90000000000000036</v>
      </c>
      <c r="J969" s="4">
        <f t="shared" si="1163"/>
        <v>0.89999999999999947</v>
      </c>
      <c r="K969" s="4">
        <f t="shared" si="1163"/>
        <v>0.89999999999999925</v>
      </c>
      <c r="L969" s="4">
        <f t="shared" ref="L969:O969" si="1164">IFERROR(L948/L916,"-")</f>
        <v>0.89999999999999969</v>
      </c>
      <c r="M969" s="4">
        <f t="shared" si="1164"/>
        <v>0.90000000000000102</v>
      </c>
      <c r="N969" s="4">
        <f t="shared" si="1164"/>
        <v>0.9</v>
      </c>
      <c r="O969" s="4">
        <f t="shared" si="1164"/>
        <v>0.8999999999999998</v>
      </c>
      <c r="P969" s="4">
        <f>IFERROR(P948/P916,"-")</f>
        <v>0.90000000000000102</v>
      </c>
      <c r="Q969" s="4">
        <f>IFERROR(Q948/Q916,"-")</f>
        <v>0.90000000000000069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0.36962618581378259</v>
      </c>
      <c r="J971" s="4">
        <f t="shared" si="1167"/>
        <v>0.39631105596001415</v>
      </c>
      <c r="K971" s="4">
        <f t="shared" si="1167"/>
        <v>0.44006306250757182</v>
      </c>
      <c r="L971" s="4">
        <f t="shared" ref="L971:O971" si="1168">IFERROR(L952/L922,"-")</f>
        <v>0.40152538521589753</v>
      </c>
      <c r="M971" s="4">
        <f t="shared" si="1168"/>
        <v>0.49128012203538729</v>
      </c>
      <c r="N971" s="4">
        <f t="shared" si="1168"/>
        <v>0.46201974799420248</v>
      </c>
      <c r="O971" s="4">
        <f t="shared" si="1168"/>
        <v>0.67214476830300052</v>
      </c>
      <c r="P971" s="4">
        <f>IFERROR(P952/P922,"-")</f>
        <v>0.71880188757118002</v>
      </c>
      <c r="Q971" s="4">
        <f>IFERROR(Q952/Q922,"-")</f>
        <v>0.6769652455855284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217.22626011976973</v>
      </c>
      <c r="G972" s="3">
        <f>[1]Residential!C$26</f>
        <v>218.09068588572038</v>
      </c>
      <c r="H972" s="3">
        <f>[1]Residential!D$26</f>
        <v>216.06581322090426</v>
      </c>
      <c r="I972" s="3">
        <f>[1]Residential!E$26</f>
        <v>215.27438122526991</v>
      </c>
      <c r="J972" s="3">
        <f>[1]Residential!F$26</f>
        <v>213.93291981183594</v>
      </c>
      <c r="K972" s="3">
        <f>[1]Residential!G$26</f>
        <v>210.82319185137726</v>
      </c>
      <c r="L972" s="3">
        <f>[1]Residential!H$26</f>
        <v>207.33852419251849</v>
      </c>
      <c r="M972" s="3">
        <f>[1]Residential!I$26</f>
        <v>203.96995123847142</v>
      </c>
      <c r="N972" s="3">
        <f>[1]Residential!J$26</f>
        <v>200.71774425815954</v>
      </c>
      <c r="O972" s="3">
        <f>[1]Residential!K$26</f>
        <v>196.70046931854182</v>
      </c>
      <c r="P972" s="3">
        <f>[1]Residential!L$26</f>
        <v>196.43842431966848</v>
      </c>
      <c r="Q972" s="3">
        <f>[1]Residential!M$26</f>
        <v>184.29277410296311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69.470001135970008</v>
      </c>
      <c r="G973" s="1">
        <f>[1]Residential!C$15</f>
        <v>70.028195711050131</v>
      </c>
      <c r="H973" s="1">
        <f>[1]Residential!D$15</f>
        <v>71.53968975497915</v>
      </c>
      <c r="I973" s="1">
        <f>[1]Residential!E$15</f>
        <v>67.661652487751439</v>
      </c>
      <c r="J973" s="1">
        <f>[1]Residential!F$15</f>
        <v>67.729001866661562</v>
      </c>
      <c r="K973" s="1">
        <f>[1]Residential!G$15</f>
        <v>66.714415350923645</v>
      </c>
      <c r="L973" s="1">
        <f>[1]Residential!H$15</f>
        <v>65.618286562427713</v>
      </c>
      <c r="M973" s="1">
        <f>[1]Residential!I$15</f>
        <v>64.545682787761194</v>
      </c>
      <c r="N973" s="1">
        <f>[1]Residential!J$15</f>
        <v>64.199456787845435</v>
      </c>
      <c r="O973" s="1">
        <f>[1]Residential!K$15</f>
        <v>67.676968740347903</v>
      </c>
      <c r="P973" s="1">
        <f>[1]Residential!L$15</f>
        <v>70.133530417378097</v>
      </c>
      <c r="Q973" s="1">
        <f>[1]Residential!M$15</f>
        <v>77.739100845817433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15.333193060979946</v>
      </c>
      <c r="G974" s="1">
        <f t="shared" ref="G974:K974" si="1169">SUM(G975:G976)</f>
        <v>15.081709187307089</v>
      </c>
      <c r="H974" s="1">
        <f t="shared" si="1169"/>
        <v>16.431087064210843</v>
      </c>
      <c r="I974" s="1">
        <f t="shared" si="1169"/>
        <v>14.066821536840518</v>
      </c>
      <c r="J974" s="1">
        <f t="shared" si="1169"/>
        <v>14.406937083144879</v>
      </c>
      <c r="K974" s="1">
        <f t="shared" si="1169"/>
        <v>13.426596861997686</v>
      </c>
      <c r="L974" s="1">
        <f t="shared" ref="L974:O974" si="1170">SUM(L975:L976)</f>
        <v>11.9378190545109</v>
      </c>
      <c r="M974" s="1">
        <f t="shared" si="1170"/>
        <v>10.713364410067536</v>
      </c>
      <c r="N974" s="1">
        <f t="shared" si="1170"/>
        <v>8.8128593211018362</v>
      </c>
      <c r="O974" s="1">
        <f t="shared" si="1170"/>
        <v>8.8000512447347425</v>
      </c>
      <c r="P974" s="1">
        <f>SUM(P975:P976)</f>
        <v>8.6880012047465822</v>
      </c>
      <c r="Q974" s="1">
        <f>SUM(Q975:Q976)</f>
        <v>8.5795409085992667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9.3768411848071764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8.1038268597825382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9.0313276166953642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6.3182462119608855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5.6478966684852132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4.9432949626393548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3.6777367296538372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2.6207396066834949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0.72020834820679092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0.70736510877836589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0.59477910565438985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0.48623239979466498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5.9563518761727696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6.9778823275245507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7.3997594475154767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7.7485753248796314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8.7590404146596654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8.4833018993583309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8.2600823248570627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8.0926248033840409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8.0926509728950453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8.0926861359563773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8.093222099092193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8.0933085088046024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9.5599025654350314</v>
      </c>
      <c r="G977" s="1">
        <f t="shared" ref="G977:K977" si="1174">SUM(G978:G979)</f>
        <v>10.085306271271286</v>
      </c>
      <c r="H977" s="1">
        <f t="shared" si="1174"/>
        <v>10.445888365060259</v>
      </c>
      <c r="I977" s="1">
        <f t="shared" si="1174"/>
        <v>8.5293268801488118</v>
      </c>
      <c r="J977" s="1">
        <f t="shared" si="1174"/>
        <v>7.7540893677644469</v>
      </c>
      <c r="K977" s="1">
        <f t="shared" si="1174"/>
        <v>7.1007483317203093</v>
      </c>
      <c r="L977" s="1">
        <f t="shared" ref="L977:O977" si="1175">SUM(L978:L979)</f>
        <v>6.401238838833792</v>
      </c>
      <c r="M977" s="1">
        <f t="shared" si="1175"/>
        <v>5.0182115612042324</v>
      </c>
      <c r="N977" s="1">
        <f t="shared" si="1175"/>
        <v>3.985022903948618</v>
      </c>
      <c r="O977" s="1">
        <f t="shared" si="1175"/>
        <v>4.006332926729959</v>
      </c>
      <c r="P977" s="1">
        <f>SUM(P978:P979)</f>
        <v>3.442557729483875</v>
      </c>
      <c r="Q977" s="1">
        <f>SUM(Q978:Q979)</f>
        <v>3.7782712330856825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8.4110055014786109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8.7988744920278119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8.6994896015359391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6.4241648269794158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5.0938484528112156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4.4308434038905178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3.6705506406655757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2.3204424527158247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0.63767828487875067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0.6263196735989095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0.52662958257189718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0.43063955509668889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1.1488970639564209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1.2864317792434745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1.7463987635243203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2.1051620531693964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2.6602409149532309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2.6699049278297919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2.7306881981682163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2.6977691084884081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3.3473446190698675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3.3800132531310498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2.9159281469119778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3.3476316779889936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44.576905509555026</v>
      </c>
      <c r="G980" s="1">
        <f>[1]Residential!C$3-([1]Residential!C$10-[1]Residential!C$244)</f>
        <v>44.861180252471762</v>
      </c>
      <c r="H980" s="1">
        <f>[1]Residential!D$3-([1]Residential!D$10-[1]Residential!D$244)</f>
        <v>44.662714325708059</v>
      </c>
      <c r="I980" s="1">
        <f>[1]Residential!E$3-([1]Residential!E$10-[1]Residential!E$244)</f>
        <v>45.065504070762117</v>
      </c>
      <c r="J980" s="1">
        <f>[1]Residential!F$3-([1]Residential!F$10-[1]Residential!F$244)</f>
        <v>45.567975415752237</v>
      </c>
      <c r="K980" s="1">
        <f>[1]Residential!G$3-([1]Residential!G$10-[1]Residential!G$244)</f>
        <v>46.187070157205646</v>
      </c>
      <c r="L980" s="1">
        <f>[1]Residential!H$3-([1]Residential!H$10-[1]Residential!H$244)</f>
        <v>47.279228669083025</v>
      </c>
      <c r="M980" s="1">
        <f>[1]Residential!I$3-([1]Residential!I$10-[1]Residential!I$244)</f>
        <v>48.814106816489428</v>
      </c>
      <c r="N980" s="1">
        <f>[1]Residential!J$3-([1]Residential!J$10-[1]Residential!J$244)</f>
        <v>51.401574562794984</v>
      </c>
      <c r="O980" s="1">
        <f>[1]Residential!K$3-([1]Residential!K$10-[1]Residential!K$244)</f>
        <v>54.870584568883196</v>
      </c>
      <c r="P980" s="1">
        <f>[1]Residential!L$3-([1]Residential!L$10-[1]Residential!L$244)</f>
        <v>58.00297148314764</v>
      </c>
      <c r="Q980" s="1">
        <f>[1]Residential!M$3-([1]Residential!M$10-[1]Residential!M$244)</f>
        <v>65.381288704132487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60.231815661406415</v>
      </c>
      <c r="G981" s="1">
        <f>SUM([1]Residential!C$16:C$17)</f>
        <v>51.319991204996754</v>
      </c>
      <c r="H981" s="1">
        <f>SUM([1]Residential!D$16:D$17)</f>
        <v>44.755908966498964</v>
      </c>
      <c r="I981" s="1">
        <f>SUM([1]Residential!E$16:E$17)</f>
        <v>45.720307770949915</v>
      </c>
      <c r="J981" s="1">
        <f>SUM([1]Residential!F$16:F$17)</f>
        <v>36.745547542131689</v>
      </c>
      <c r="K981" s="1">
        <f>SUM([1]Residential!G$16:G$17)</f>
        <v>33.630191104895495</v>
      </c>
      <c r="L981" s="1">
        <f>SUM([1]Residential!H$16:H$17)</f>
        <v>32.477055311432153</v>
      </c>
      <c r="M981" s="1">
        <f>SUM([1]Residential!I$16:I$17)</f>
        <v>28.102662714489576</v>
      </c>
      <c r="N981" s="1">
        <f>SUM([1]Residential!J$16:J$17)</f>
        <v>26.081044750873303</v>
      </c>
      <c r="O981" s="1">
        <f>SUM([1]Residential!K$16:K$17)</f>
        <v>22.24033959064062</v>
      </c>
      <c r="P981" s="1">
        <f>SUM([1]Residential!L$16:L$17)</f>
        <v>16.597025976131654</v>
      </c>
      <c r="Q981" s="1">
        <f>SUM([1]Residential!M$16:M$17)</f>
        <v>6.3152856650616389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60.231815661406415</v>
      </c>
      <c r="G982" s="1">
        <f>[1]Residential!C$16</f>
        <v>51.319991204996754</v>
      </c>
      <c r="H982" s="1">
        <f>[1]Residential!D$16</f>
        <v>44.755763239432952</v>
      </c>
      <c r="I982" s="1">
        <f>[1]Residential!E$16</f>
        <v>45.719976394559794</v>
      </c>
      <c r="J982" s="1">
        <f>[1]Residential!F$16</f>
        <v>36.744845913141631</v>
      </c>
      <c r="K982" s="1">
        <f>[1]Residential!G$16</f>
        <v>33.629826511028803</v>
      </c>
      <c r="L982" s="1">
        <f>[1]Residential!H$16</f>
        <v>32.476713730876185</v>
      </c>
      <c r="M982" s="1">
        <f>[1]Residential!I$16</f>
        <v>28.101974075301726</v>
      </c>
      <c r="N982" s="1">
        <f>[1]Residential!J$16</f>
        <v>26.080663217186203</v>
      </c>
      <c r="O982" s="1">
        <f>[1]Residential!K$16</f>
        <v>22.239584226374451</v>
      </c>
      <c r="P982" s="1">
        <f>[1]Residential!L$16</f>
        <v>16.596449273015949</v>
      </c>
      <c r="Q982" s="1">
        <f>[1]Residential!M$16</f>
        <v>6.3139814211956899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1.457270660142013E-4</v>
      </c>
      <c r="I983" s="1">
        <f>[1]Residential!E$17</f>
        <v>3.3137639012372974E-4</v>
      </c>
      <c r="J983" s="1">
        <f>[1]Residential!F$17</f>
        <v>7.0162899005769364E-4</v>
      </c>
      <c r="K983" s="1">
        <f>[1]Residential!G$17</f>
        <v>3.6459386669320367E-4</v>
      </c>
      <c r="L983" s="1">
        <f>[1]Residential!H$17</f>
        <v>3.4158055596646863E-4</v>
      </c>
      <c r="M983" s="1">
        <f>[1]Residential!I$17</f>
        <v>6.8863918784977025E-4</v>
      </c>
      <c r="N983" s="1">
        <f>[1]Residential!J$17</f>
        <v>3.8153368710141448E-4</v>
      </c>
      <c r="O983" s="1">
        <f>[1]Residential!K$17</f>
        <v>7.5536426617058591E-4</v>
      </c>
      <c r="P983" s="1">
        <f>[1]Residential!L$17</f>
        <v>5.7670311570520532E-4</v>
      </c>
      <c r="Q983" s="1">
        <f>[1]Residential!M$17</f>
        <v>1.3042438659487086E-3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50.371407274297745</v>
      </c>
      <c r="G984" s="1">
        <f t="shared" ref="G984:K984" si="1178">SUM(G986,G988)</f>
        <v>43.051060969040847</v>
      </c>
      <c r="H984" s="1">
        <f t="shared" si="1178"/>
        <v>43.135010333840597</v>
      </c>
      <c r="I984" s="1">
        <f t="shared" si="1178"/>
        <v>43.101265707901142</v>
      </c>
      <c r="J984" s="1">
        <f t="shared" si="1178"/>
        <v>35.997502187055467</v>
      </c>
      <c r="K984" s="1">
        <f t="shared" si="1178"/>
        <v>33.618663746925208</v>
      </c>
      <c r="L984" s="1">
        <f t="shared" ref="L984:O984" si="1179">SUM(L986,L988)</f>
        <v>32.46549274259435</v>
      </c>
      <c r="M984" s="1">
        <f t="shared" si="1179"/>
        <v>28.091686327647494</v>
      </c>
      <c r="N984" s="1">
        <f t="shared" si="1179"/>
        <v>26.067694937118176</v>
      </c>
      <c r="O984" s="1">
        <f t="shared" si="1179"/>
        <v>22.2216058301902</v>
      </c>
      <c r="P984" s="1">
        <f>SUM(P986,P988)</f>
        <v>16.58173074661158</v>
      </c>
      <c r="Q984" s="1">
        <f>SUM(Q986,Q988)</f>
        <v>6.2766362048458646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50.371407274297745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43.051060969040847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43.135010333840597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43.101265707901142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35.997502187055467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33.618663746925208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32.46549274259435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28.091686327647494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26.067694937118176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22.2216058301902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16.58173074661158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6.2766362048458646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50.371407274297745</v>
      </c>
      <c r="G986" s="1">
        <f t="shared" ref="G986:O986" si="1180">G987</f>
        <v>43.051060969040847</v>
      </c>
      <c r="H986" s="1">
        <f t="shared" si="1180"/>
        <v>43.134869884486676</v>
      </c>
      <c r="I986" s="1">
        <f t="shared" si="1180"/>
        <v>43.100953314075809</v>
      </c>
      <c r="J986" s="1">
        <f t="shared" si="1180"/>
        <v>35.996814841436922</v>
      </c>
      <c r="K986" s="1">
        <f t="shared" si="1180"/>
        <v>33.618299278029674</v>
      </c>
      <c r="L986" s="1">
        <f t="shared" si="1180"/>
        <v>32.465151283648815</v>
      </c>
      <c r="M986" s="1">
        <f t="shared" si="1180"/>
        <v>28.090997957429536</v>
      </c>
      <c r="N986" s="1">
        <f t="shared" si="1180"/>
        <v>26.067313598722471</v>
      </c>
      <c r="O986" s="1">
        <f t="shared" si="1180"/>
        <v>22.220851102191887</v>
      </c>
      <c r="P986" s="1">
        <f>P987</f>
        <v>16.581154574964977</v>
      </c>
      <c r="Q986" s="1">
        <f>Q987</f>
        <v>6.2753399429341901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50.371407274297745</v>
      </c>
      <c r="G987" s="1">
        <f t="shared" ref="G987:K987" si="1181">G985*IFERROR(G982/G981,0)</f>
        <v>43.051060969040847</v>
      </c>
      <c r="H987" s="1">
        <f t="shared" si="1181"/>
        <v>43.134869884486676</v>
      </c>
      <c r="I987" s="1">
        <f t="shared" si="1181"/>
        <v>43.100953314075809</v>
      </c>
      <c r="J987" s="1">
        <f t="shared" si="1181"/>
        <v>35.996814841436922</v>
      </c>
      <c r="K987" s="1">
        <f t="shared" si="1181"/>
        <v>33.618299278029674</v>
      </c>
      <c r="L987" s="1">
        <f t="shared" ref="L987:O987" si="1182">L985*IFERROR(L982/L981,0)</f>
        <v>32.465151283648815</v>
      </c>
      <c r="M987" s="1">
        <f t="shared" si="1182"/>
        <v>28.090997957429536</v>
      </c>
      <c r="N987" s="1">
        <f t="shared" si="1182"/>
        <v>26.067313598722471</v>
      </c>
      <c r="O987" s="1">
        <f t="shared" si="1182"/>
        <v>22.220851102191887</v>
      </c>
      <c r="P987" s="1">
        <f>P985*IFERROR(P982/P981,0)</f>
        <v>16.581154574964977</v>
      </c>
      <c r="Q987" s="1">
        <f>Q985*IFERROR(Q982/Q981,0)</f>
        <v>6.2753399429341901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1.4044935392121261E-4</v>
      </c>
      <c r="I988" s="1">
        <f t="shared" si="1183"/>
        <v>3.1239382533243543E-4</v>
      </c>
      <c r="J988" s="1">
        <f t="shared" si="1183"/>
        <v>6.8734561854455478E-4</v>
      </c>
      <c r="K988" s="1">
        <f t="shared" si="1183"/>
        <v>3.6446889553332085E-4</v>
      </c>
      <c r="L988" s="1">
        <f t="shared" si="1183"/>
        <v>3.4145894553461176E-4</v>
      </c>
      <c r="M988" s="1">
        <f t="shared" si="1183"/>
        <v>6.8837021795786768E-4</v>
      </c>
      <c r="N988" s="1">
        <f t="shared" si="1183"/>
        <v>3.8133839570519967E-4</v>
      </c>
      <c r="O988" s="1">
        <f t="shared" si="1183"/>
        <v>7.5472799831288739E-4</v>
      </c>
      <c r="P988" s="1">
        <f>P989</f>
        <v>5.7617164660328513E-4</v>
      </c>
      <c r="Q988" s="1">
        <f>Q989</f>
        <v>1.2962619116745344E-3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1.4044935392121261E-4</v>
      </c>
      <c r="I989" s="1">
        <f t="shared" si="1184"/>
        <v>3.1239382533243543E-4</v>
      </c>
      <c r="J989" s="1">
        <f t="shared" si="1184"/>
        <v>6.8734561854455478E-4</v>
      </c>
      <c r="K989" s="1">
        <f t="shared" si="1184"/>
        <v>3.6446889553332085E-4</v>
      </c>
      <c r="L989" s="1">
        <f t="shared" ref="L989:O989" si="1185">L985-L987</f>
        <v>3.4145894553461176E-4</v>
      </c>
      <c r="M989" s="1">
        <f t="shared" si="1185"/>
        <v>6.8837021795786768E-4</v>
      </c>
      <c r="N989" s="1">
        <f t="shared" si="1185"/>
        <v>3.8133839570519967E-4</v>
      </c>
      <c r="O989" s="1">
        <f t="shared" si="1185"/>
        <v>7.5472799831288739E-4</v>
      </c>
      <c r="P989" s="1">
        <f>P985-P987</f>
        <v>5.7617164660328513E-4</v>
      </c>
      <c r="Q989" s="1">
        <f>Q985-Q987</f>
        <v>1.2962619116745344E-3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9.8604083871086754</v>
      </c>
      <c r="G990" s="1">
        <f t="shared" ref="G990:O990" si="1186">G991</f>
        <v>8.2689302359559029</v>
      </c>
      <c r="H990" s="1">
        <f t="shared" si="1186"/>
        <v>1.6208986326583712</v>
      </c>
      <c r="I990" s="1">
        <f t="shared" si="1186"/>
        <v>2.6190420630487741</v>
      </c>
      <c r="J990" s="1">
        <f t="shared" si="1186"/>
        <v>0.74804535507622316</v>
      </c>
      <c r="K990" s="1">
        <f t="shared" si="1186"/>
        <v>1.1527357970292165E-2</v>
      </c>
      <c r="L990" s="1">
        <f t="shared" si="1186"/>
        <v>1.1562568837802517E-2</v>
      </c>
      <c r="M990" s="1">
        <f t="shared" si="1186"/>
        <v>1.0976386842079825E-2</v>
      </c>
      <c r="N990" s="1">
        <f t="shared" si="1186"/>
        <v>1.3349813755130028E-2</v>
      </c>
      <c r="O990" s="1">
        <f t="shared" si="1186"/>
        <v>1.8733760450423874E-2</v>
      </c>
      <c r="P990" s="1">
        <f>P991</f>
        <v>1.5295229520074378E-2</v>
      </c>
      <c r="Q990" s="1">
        <f>Q991</f>
        <v>3.8649460215773167E-2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9.8604083871086754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8.2689302359559029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1.6208986326583712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2.6190420630487741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0.74804535507622316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1.1527357970292165E-2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1.1562568837802517E-2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1.0976386842079825E-2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1.3349813755130028E-2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1.8733760450423874E-2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1.5295229520074378E-2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3.8649460215773167E-2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9.8604083871086754</v>
      </c>
      <c r="G992" s="1">
        <f t="shared" ref="G992:K992" si="1187">IFERROR(G982/G981,0)*G991</f>
        <v>8.2689302359559029</v>
      </c>
      <c r="H992" s="1">
        <f t="shared" si="1187"/>
        <v>1.620893354946277</v>
      </c>
      <c r="I992" s="1">
        <f t="shared" si="1187"/>
        <v>2.6190230804839851</v>
      </c>
      <c r="J992" s="1">
        <f t="shared" si="1187"/>
        <v>0.74803107170470995</v>
      </c>
      <c r="K992" s="1">
        <f t="shared" si="1187"/>
        <v>1.1527232999131519E-2</v>
      </c>
      <c r="L992" s="1">
        <f t="shared" ref="L992:O992" si="1188">IFERROR(L982/L981,0)*L991</f>
        <v>1.1562447227371578E-2</v>
      </c>
      <c r="M992" s="1">
        <f t="shared" si="1188"/>
        <v>1.0976117872189063E-2</v>
      </c>
      <c r="N992" s="1">
        <f t="shared" si="1188"/>
        <v>1.3349618463733047E-2</v>
      </c>
      <c r="O992" s="1">
        <f t="shared" si="1188"/>
        <v>1.8733124182566653E-2</v>
      </c>
      <c r="P992" s="1">
        <f>IFERROR(P982/P981,0)*P991</f>
        <v>1.5294698050970676E-2</v>
      </c>
      <c r="Q992" s="1">
        <f>IFERROR(Q982/Q981,0)*Q991</f>
        <v>3.8641478261498712E-2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5.2777120942426592E-6</v>
      </c>
      <c r="I993" s="1">
        <f t="shared" si="1189"/>
        <v>1.8982564788938561E-5</v>
      </c>
      <c r="J993" s="1">
        <f t="shared" si="1189"/>
        <v>1.4283371513212906E-5</v>
      </c>
      <c r="K993" s="1">
        <f t="shared" si="1189"/>
        <v>1.2497116064560942E-7</v>
      </c>
      <c r="L993" s="1">
        <f t="shared" ref="L993:O993" si="1190">L991-L992</f>
        <v>1.2161043093893154E-7</v>
      </c>
      <c r="M993" s="1">
        <f t="shared" si="1190"/>
        <v>2.6896989076263811E-7</v>
      </c>
      <c r="N993" s="1">
        <f t="shared" si="1190"/>
        <v>1.952913969809067E-7</v>
      </c>
      <c r="O993" s="1">
        <f t="shared" si="1190"/>
        <v>6.3626785722081802E-7</v>
      </c>
      <c r="P993" s="1">
        <f>P991-P992</f>
        <v>5.3146910370185929E-7</v>
      </c>
      <c r="Q993" s="1">
        <f>Q991-Q992</f>
        <v>7.9819542744552496E-6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47.001911804085672</v>
      </c>
      <c r="G994" s="1">
        <f t="shared" ref="G994:K994" si="1191">SUM(G995:G996)</f>
        <v>48.213272288154144</v>
      </c>
      <c r="H994" s="1">
        <f t="shared" si="1191"/>
        <v>51.188851473301064</v>
      </c>
      <c r="I994" s="1">
        <f t="shared" si="1191"/>
        <v>52.696454466724092</v>
      </c>
      <c r="J994" s="1">
        <f t="shared" si="1191"/>
        <v>54.916693457098084</v>
      </c>
      <c r="K994" s="1">
        <f t="shared" si="1191"/>
        <v>53.854223620079168</v>
      </c>
      <c r="L994" s="1">
        <f t="shared" ref="L994:O994" si="1192">SUM(L995:L996)</f>
        <v>52.898698489727764</v>
      </c>
      <c r="M994" s="1">
        <f t="shared" si="1192"/>
        <v>52.901322547003673</v>
      </c>
      <c r="N994" s="1">
        <f t="shared" si="1192"/>
        <v>50.532692432126836</v>
      </c>
      <c r="O994" s="1">
        <f t="shared" si="1192"/>
        <v>47.596523104959878</v>
      </c>
      <c r="P994" s="1">
        <f>SUM(P995:P996)</f>
        <v>48.950000043465977</v>
      </c>
      <c r="Q994" s="1">
        <f>SUM(Q995:Q996)</f>
        <v>41.382505946525363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46.681928010376886</v>
      </c>
      <c r="G995" s="1">
        <f>[1]Residential!C$18</f>
        <v>48.211225898010511</v>
      </c>
      <c r="H995" s="1">
        <f>[1]Residential!D$18</f>
        <v>51.186814251677674</v>
      </c>
      <c r="I995" s="1">
        <f>[1]Residential!E$18</f>
        <v>52.694483318434017</v>
      </c>
      <c r="J995" s="1">
        <f>[1]Residential!F$18</f>
        <v>54.914722212543538</v>
      </c>
      <c r="K995" s="1">
        <f>[1]Residential!G$18</f>
        <v>53.852263514878388</v>
      </c>
      <c r="L995" s="1">
        <f>[1]Residential!H$18</f>
        <v>52.89673123859955</v>
      </c>
      <c r="M995" s="1">
        <f>[1]Residential!I$18</f>
        <v>52.899360274171883</v>
      </c>
      <c r="N995" s="1">
        <f>[1]Residential!J$18</f>
        <v>50.530730158339111</v>
      </c>
      <c r="O995" s="1">
        <f>[1]Residential!K$18</f>
        <v>47.594558989914169</v>
      </c>
      <c r="P995" s="1">
        <f>[1]Residential!L$18</f>
        <v>48.948027983775553</v>
      </c>
      <c r="Q995" s="1">
        <f>[1]Residential!M$18</f>
        <v>41.380365550865349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0.31998379370878777</v>
      </c>
      <c r="G996" s="1">
        <f>[1]Residential!C$19</f>
        <v>2.0463901436340252E-3</v>
      </c>
      <c r="H996" s="1">
        <f>[1]Residential!D$19</f>
        <v>2.037221623388541E-3</v>
      </c>
      <c r="I996" s="1">
        <f>[1]Residential!E$19</f>
        <v>1.9711482900714047E-3</v>
      </c>
      <c r="J996" s="1">
        <f>[1]Residential!F$19</f>
        <v>1.9712445545490504E-3</v>
      </c>
      <c r="K996" s="1">
        <f>[1]Residential!G$19</f>
        <v>1.9601052007810079E-3</v>
      </c>
      <c r="L996" s="1">
        <f>[1]Residential!H$19</f>
        <v>1.9672511282138191E-3</v>
      </c>
      <c r="M996" s="1">
        <f>[1]Residential!I$19</f>
        <v>1.9622728317871996E-3</v>
      </c>
      <c r="N996" s="1">
        <f>[1]Residential!J$19</f>
        <v>1.962273787723354E-3</v>
      </c>
      <c r="O996" s="1">
        <f>[1]Residential!K$19</f>
        <v>1.9641150457109279E-3</v>
      </c>
      <c r="P996" s="1">
        <f>[1]Residential!L$19</f>
        <v>1.9720596904244719E-3</v>
      </c>
      <c r="Q996" s="1">
        <f>[1]Residential!M$19</f>
        <v>2.140395660013538E-3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38.494646615549463</v>
      </c>
      <c r="G997" s="1">
        <f t="shared" ref="G997:K997" si="1195">SUM(G998:G999)</f>
        <v>41.349899006759188</v>
      </c>
      <c r="H997" s="1">
        <f t="shared" si="1195"/>
        <v>39.234891088882272</v>
      </c>
      <c r="I997" s="1">
        <f t="shared" si="1195"/>
        <v>40.79028604221277</v>
      </c>
      <c r="J997" s="1">
        <f t="shared" si="1195"/>
        <v>42.096355685409129</v>
      </c>
      <c r="K997" s="1">
        <f t="shared" si="1195"/>
        <v>40.996707733895079</v>
      </c>
      <c r="L997" s="1">
        <f t="shared" ref="L997:O997" si="1196">SUM(L998:L999)</f>
        <v>40.236339504810068</v>
      </c>
      <c r="M997" s="1">
        <f t="shared" si="1196"/>
        <v>40.115293847785665</v>
      </c>
      <c r="N997" s="1">
        <f t="shared" si="1196"/>
        <v>38.281113995044116</v>
      </c>
      <c r="O997" s="1">
        <f t="shared" si="1196"/>
        <v>36.085967182404758</v>
      </c>
      <c r="P997" s="1">
        <f>SUM(P998:P999)</f>
        <v>37.019752733351218</v>
      </c>
      <c r="Q997" s="1">
        <f>SUM(Q998:Q999)</f>
        <v>31.208944217369364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38.494646615549463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41.349899006759188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39.224434928663463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40.779898575849096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40.925541330140085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38.880356592646734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37.718779713898165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36.573329082526357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34.494137188836305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32.144530472093173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31.485200946567652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25.668823135710639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1.0456160218811544E-2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1.0387466363671794E-2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1.1708143552690424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2.1163511412483418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2.5175597909119007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3.541964765259308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3.78697680620781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3.9414367103115837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5.5345517867835676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5.5401210816587234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38.232579338097743</v>
      </c>
      <c r="G1000" s="1">
        <f t="shared" ref="G1000:K1000" si="1197">SUM(G1001:G1002)</f>
        <v>41.348143929334405</v>
      </c>
      <c r="H1000" s="1">
        <f t="shared" si="1197"/>
        <v>39.233329612775329</v>
      </c>
      <c r="I1000" s="1">
        <f t="shared" si="1197"/>
        <v>40.788760252605151</v>
      </c>
      <c r="J1000" s="1">
        <f t="shared" si="1197"/>
        <v>42.094844629176727</v>
      </c>
      <c r="K1000" s="1">
        <f t="shared" si="1197"/>
        <v>40.995215597259495</v>
      </c>
      <c r="L1000" s="1">
        <f t="shared" ref="L1000:O1000" si="1198">SUM(L1001:L1002)</f>
        <v>40.234843154492459</v>
      </c>
      <c r="M1000" s="1">
        <f t="shared" si="1198"/>
        <v>40.113805848101215</v>
      </c>
      <c r="N1000" s="1">
        <f t="shared" si="1198"/>
        <v>38.279627471707599</v>
      </c>
      <c r="O1000" s="1">
        <f t="shared" si="1198"/>
        <v>36.084478061215677</v>
      </c>
      <c r="P1000" s="1">
        <f>SUM(P1001:P1002)</f>
        <v>37.01826131022456</v>
      </c>
      <c r="Q1000" s="1">
        <f>SUM(Q1001:Q1002)</f>
        <v>31.207330021050684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38.232579338097743</v>
      </c>
      <c r="G1001" s="1">
        <f t="shared" ref="G1001:K1001" si="1199">G998-G1004</f>
        <v>41.348143929334405</v>
      </c>
      <c r="H1001" s="1">
        <f t="shared" si="1199"/>
        <v>39.222873868692353</v>
      </c>
      <c r="I1001" s="1">
        <f t="shared" si="1199"/>
        <v>40.77837317479203</v>
      </c>
      <c r="J1001" s="1">
        <f t="shared" si="1199"/>
        <v>40.924072300498814</v>
      </c>
      <c r="K1001" s="1">
        <f t="shared" si="1199"/>
        <v>38.878941483783535</v>
      </c>
      <c r="L1001" s="1">
        <f t="shared" ref="L1001:O1001" si="1200">L998-L1004</f>
        <v>37.717376989179684</v>
      </c>
      <c r="M1001" s="1">
        <f t="shared" si="1200"/>
        <v>36.571972465213754</v>
      </c>
      <c r="N1001" s="1">
        <f t="shared" si="1200"/>
        <v>34.492797720504456</v>
      </c>
      <c r="O1001" s="1">
        <f t="shared" si="1200"/>
        <v>32.143203997976599</v>
      </c>
      <c r="P1001" s="1">
        <f>P998-P1004</f>
        <v>31.483932495176916</v>
      </c>
      <c r="Q1001" s="1">
        <f>Q998-Q1004</f>
        <v>25.667495486831463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1.0455744082971761E-2</v>
      </c>
      <c r="I1002" s="1">
        <f t="shared" si="1201"/>
        <v>1.0387077813118097E-2</v>
      </c>
      <c r="J1002" s="1">
        <f t="shared" si="1201"/>
        <v>1.170772328677911</v>
      </c>
      <c r="K1002" s="1">
        <f t="shared" si="1201"/>
        <v>2.1162741134759631</v>
      </c>
      <c r="L1002" s="1">
        <f t="shared" ref="L1002:O1002" si="1202">L999-L1005</f>
        <v>2.5174661653127761</v>
      </c>
      <c r="M1002" s="1">
        <f t="shared" si="1202"/>
        <v>3.5418333828874622</v>
      </c>
      <c r="N1002" s="1">
        <f t="shared" si="1202"/>
        <v>3.786829751203141</v>
      </c>
      <c r="O1002" s="1">
        <f t="shared" si="1202"/>
        <v>3.9412740632390788</v>
      </c>
      <c r="P1002" s="1">
        <f>P999-P1005</f>
        <v>5.5343288150476413</v>
      </c>
      <c r="Q1002" s="1">
        <f>Q999-Q1005</f>
        <v>5.5398345342192217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0.26206727745172154</v>
      </c>
      <c r="G1003" s="1">
        <f t="shared" ref="G1003:K1003" si="1203">SUM(G1004:G1005)</f>
        <v>1.7550774247796653E-3</v>
      </c>
      <c r="H1003" s="1">
        <f t="shared" si="1203"/>
        <v>1.5614761069459647E-3</v>
      </c>
      <c r="I1003" s="1">
        <f t="shared" si="1203"/>
        <v>1.5257896076177806E-3</v>
      </c>
      <c r="J1003" s="1">
        <f t="shared" si="1203"/>
        <v>1.5110562324013536E-3</v>
      </c>
      <c r="K1003" s="1">
        <f t="shared" si="1203"/>
        <v>1.4921366355775641E-3</v>
      </c>
      <c r="L1003" s="1">
        <f t="shared" ref="L1003:O1003" si="1204">SUM(L1004:L1005)</f>
        <v>1.4963503176056916E-3</v>
      </c>
      <c r="M1003" s="1">
        <f t="shared" si="1204"/>
        <v>1.4879996844451016E-3</v>
      </c>
      <c r="N1003" s="1">
        <f t="shared" si="1204"/>
        <v>1.486523336515658E-3</v>
      </c>
      <c r="O1003" s="1">
        <f t="shared" si="1204"/>
        <v>1.4891211890770675E-3</v>
      </c>
      <c r="P1003" s="1">
        <f>SUM(P1004:P1005)</f>
        <v>1.4914231266618372E-3</v>
      </c>
      <c r="Q1003" s="1">
        <f>SUM(Q1004:Q1005)</f>
        <v>1.6141963186758327E-3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0.26206727745172154</v>
      </c>
      <c r="G1004" s="1">
        <f t="shared" ref="G1004:K1004" si="1205">G998*IFERROR(G996/G994,0)</f>
        <v>1.7550774247796653E-3</v>
      </c>
      <c r="H1004" s="1">
        <f t="shared" si="1205"/>
        <v>1.5610599711061814E-3</v>
      </c>
      <c r="I1004" s="1">
        <f t="shared" si="1205"/>
        <v>1.5254010570640833E-3</v>
      </c>
      <c r="J1004" s="1">
        <f t="shared" si="1205"/>
        <v>1.469029641269916E-3</v>
      </c>
      <c r="K1004" s="1">
        <f t="shared" si="1205"/>
        <v>1.4151088631988524E-3</v>
      </c>
      <c r="L1004" s="1">
        <f t="shared" ref="L1004:O1004" si="1206">L998*IFERROR(L996/L994,0)</f>
        <v>1.4027247184809999E-3</v>
      </c>
      <c r="M1004" s="1">
        <f t="shared" si="1206"/>
        <v>1.3566173125990968E-3</v>
      </c>
      <c r="N1004" s="1">
        <f t="shared" si="1206"/>
        <v>1.33946833184677E-3</v>
      </c>
      <c r="O1004" s="1">
        <f t="shared" si="1206"/>
        <v>1.3264741165720244E-3</v>
      </c>
      <c r="P1004" s="1">
        <f>P998*IFERROR(P996/P994,0)</f>
        <v>1.268451390735567E-3</v>
      </c>
      <c r="Q1004" s="1">
        <f>Q998*IFERROR(Q996/Q994,0)</f>
        <v>1.3276488791743471E-3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4.1613583978316689E-7</v>
      </c>
      <c r="I1005" s="1">
        <f t="shared" si="1207"/>
        <v>3.8855055369721814E-7</v>
      </c>
      <c r="J1005" s="1">
        <f t="shared" si="1207"/>
        <v>4.2026591131437623E-5</v>
      </c>
      <c r="K1005" s="1">
        <f t="shared" si="1207"/>
        <v>7.7027772378711681E-5</v>
      </c>
      <c r="L1005" s="1">
        <f t="shared" ref="L1005:O1005" si="1208">L999*IFERROR(L$996/L$994,0)</f>
        <v>9.3625599124691643E-5</v>
      </c>
      <c r="M1005" s="1">
        <f t="shared" si="1208"/>
        <v>1.3138237184600465E-4</v>
      </c>
      <c r="N1005" s="1">
        <f t="shared" si="1208"/>
        <v>1.4705500466888794E-4</v>
      </c>
      <c r="O1005" s="1">
        <f t="shared" si="1208"/>
        <v>1.6264707250504304E-4</v>
      </c>
      <c r="P1005" s="1">
        <f>P999*IFERROR(P$996/P$994,0)</f>
        <v>2.2297173592627018E-4</v>
      </c>
      <c r="Q1005" s="1">
        <f>Q999*IFERROR(Q$996/Q$994,0)</f>
        <v>2.865474395014855E-4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8.5072651885362092</v>
      </c>
      <c r="G1006" s="1">
        <f t="shared" ref="G1006:K1006" si="1209">SUM(G1007:G1008)</f>
        <v>6.8633732813949564</v>
      </c>
      <c r="H1006" s="1">
        <f t="shared" si="1209"/>
        <v>11.953960384418789</v>
      </c>
      <c r="I1006" s="1">
        <f t="shared" si="1209"/>
        <v>11.906168424511325</v>
      </c>
      <c r="J1006" s="1">
        <f t="shared" si="1209"/>
        <v>12.820337771688957</v>
      </c>
      <c r="K1006" s="1">
        <f t="shared" si="1209"/>
        <v>12.857515886184093</v>
      </c>
      <c r="L1006" s="1">
        <f t="shared" ref="L1006:O1006" si="1210">SUM(L1007:L1008)</f>
        <v>12.662358984917699</v>
      </c>
      <c r="M1006" s="1">
        <f t="shared" si="1210"/>
        <v>12.786028699218008</v>
      </c>
      <c r="N1006" s="1">
        <f t="shared" si="1210"/>
        <v>12.251578437082721</v>
      </c>
      <c r="O1006" s="1">
        <f t="shared" si="1210"/>
        <v>11.510555922555124</v>
      </c>
      <c r="P1006" s="1">
        <f>SUM(P1007:P1008)</f>
        <v>11.930247310114758</v>
      </c>
      <c r="Q1006" s="1">
        <f>SUM(Q1007:Q1008)</f>
        <v>10.173561729156001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8.5072651885362092</v>
      </c>
      <c r="G1007" s="1">
        <f t="shared" ref="G1007:K1007" si="1211">G994-G998-G999-G1008</f>
        <v>6.8633732813949564</v>
      </c>
      <c r="H1007" s="1">
        <f t="shared" si="1211"/>
        <v>11.951490951775341</v>
      </c>
      <c r="I1007" s="1">
        <f t="shared" si="1211"/>
        <v>11.903349297796501</v>
      </c>
      <c r="J1007" s="1">
        <f t="shared" si="1211"/>
        <v>12.532512050169505</v>
      </c>
      <c r="K1007" s="1">
        <f t="shared" si="1211"/>
        <v>12.138585483608759</v>
      </c>
      <c r="L1007" s="1">
        <f t="shared" ref="L1007:O1007" si="1212">L994-L998-L999-L1008</f>
        <v>11.701093676745646</v>
      </c>
      <c r="M1007" s="1">
        <f t="shared" si="1212"/>
        <v>11.263346922350571</v>
      </c>
      <c r="N1007" s="1">
        <f t="shared" si="1212"/>
        <v>10.623461188644601</v>
      </c>
      <c r="O1007" s="1">
        <f t="shared" si="1212"/>
        <v>9.8160396126973275</v>
      </c>
      <c r="P1007" s="1">
        <f>P994-P998-P999-P1008</f>
        <v>9.5774291827239733</v>
      </c>
      <c r="Q1007" s="1">
        <f>Q994-Q998-Q999-Q1008</f>
        <v>7.7917540240794114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2.4694326434470918E-3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2.8191267148235783E-3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0.28782572151945268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0.71893040257533369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0.96126530817205147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1.5226817768674366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1.6281172484381199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1.6945163098577956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2.3528181273907847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2.3818077050765889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8.4493486722791431</v>
      </c>
      <c r="G1009" s="1">
        <f t="shared" ref="G1009:K1009" si="1213">SUM(G1010:G1011)</f>
        <v>6.8630819686761022</v>
      </c>
      <c r="H1009" s="1">
        <f t="shared" si="1213"/>
        <v>11.953484638902346</v>
      </c>
      <c r="I1009" s="1">
        <f t="shared" si="1213"/>
        <v>11.905723065828871</v>
      </c>
      <c r="J1009" s="1">
        <f t="shared" si="1213"/>
        <v>12.819877583366809</v>
      </c>
      <c r="K1009" s="1">
        <f t="shared" si="1213"/>
        <v>12.857047917618891</v>
      </c>
      <c r="L1009" s="1">
        <f t="shared" ref="L1009:O1009" si="1214">SUM(L1010:L1011)</f>
        <v>12.66188808410709</v>
      </c>
      <c r="M1009" s="1">
        <f t="shared" si="1214"/>
        <v>12.785554426070666</v>
      </c>
      <c r="N1009" s="1">
        <f t="shared" si="1214"/>
        <v>12.251102686631514</v>
      </c>
      <c r="O1009" s="1">
        <f t="shared" si="1214"/>
        <v>11.510080928698489</v>
      </c>
      <c r="P1009" s="1">
        <f>SUM(P1010:P1011)</f>
        <v>11.929766673550995</v>
      </c>
      <c r="Q1009" s="1">
        <f>SUM(Q1010:Q1011)</f>
        <v>10.173035529814662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8.4493486722791431</v>
      </c>
      <c r="G1010" s="1">
        <f t="shared" ref="G1010:K1010" si="1215">G1007-G1013</f>
        <v>6.8630819686761022</v>
      </c>
      <c r="H1010" s="1">
        <f t="shared" si="1215"/>
        <v>11.951015304537751</v>
      </c>
      <c r="I1010" s="1">
        <f t="shared" si="1215"/>
        <v>11.902904044565483</v>
      </c>
      <c r="J1010" s="1">
        <f t="shared" si="1215"/>
        <v>12.532062193403219</v>
      </c>
      <c r="K1010" s="1">
        <f t="shared" si="1215"/>
        <v>12.138143681593297</v>
      </c>
      <c r="L1010" s="1">
        <f t="shared" ref="L1010:O1010" si="1216">L1007-L1013</f>
        <v>11.700658524456571</v>
      </c>
      <c r="M1010" s="1">
        <f t="shared" si="1216"/>
        <v>11.262929130155658</v>
      </c>
      <c r="N1010" s="1">
        <f t="shared" si="1216"/>
        <v>10.623048660864622</v>
      </c>
      <c r="O1010" s="1">
        <f t="shared" si="1216"/>
        <v>9.815634544641199</v>
      </c>
      <c r="P1010" s="1">
        <f>P1007-P1013</f>
        <v>9.5770433346746913</v>
      </c>
      <c r="Q1010" s="1">
        <f>Q1007-Q1013</f>
        <v>7.7913510171537652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2.4693343645946866E-3</v>
      </c>
      <c r="I1011" s="1">
        <f t="shared" si="1217"/>
        <v>2.8190212633874305E-3</v>
      </c>
      <c r="J1011" s="1">
        <f t="shared" si="1217"/>
        <v>0.28781538996359074</v>
      </c>
      <c r="K1011" s="1">
        <f t="shared" si="1217"/>
        <v>0.71890423602559328</v>
      </c>
      <c r="L1011" s="1">
        <f t="shared" ref="L1011:O1011" si="1218">L1008-L1014</f>
        <v>0.96122955965051871</v>
      </c>
      <c r="M1011" s="1">
        <f t="shared" si="1218"/>
        <v>1.5226252959150077</v>
      </c>
      <c r="N1011" s="1">
        <f t="shared" si="1218"/>
        <v>1.628054025766891</v>
      </c>
      <c r="O1011" s="1">
        <f t="shared" si="1218"/>
        <v>1.6944463840572901</v>
      </c>
      <c r="P1011" s="1">
        <f>P1008-P1014</f>
        <v>2.3527233388763045</v>
      </c>
      <c r="Q1011" s="1">
        <f>Q1008-Q1014</f>
        <v>2.3816845126608972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5.7916516257066251E-2</v>
      </c>
      <c r="G1012" s="1">
        <f t="shared" si="1219"/>
        <v>2.9131271885436005E-4</v>
      </c>
      <c r="H1012" s="1">
        <f t="shared" si="1219"/>
        <v>4.7574551644257639E-4</v>
      </c>
      <c r="I1012" s="1">
        <f t="shared" si="1219"/>
        <v>4.4535868245362435E-4</v>
      </c>
      <c r="J1012" s="1">
        <f t="shared" si="1219"/>
        <v>4.6018832214769669E-4</v>
      </c>
      <c r="K1012" s="1">
        <f t="shared" si="1219"/>
        <v>4.6796856520344403E-4</v>
      </c>
      <c r="L1012" s="1">
        <f t="shared" ref="L1012:O1012" si="1220">SUM(L1013:L1014)</f>
        <v>4.709008106081274E-4</v>
      </c>
      <c r="M1012" s="1">
        <f t="shared" si="1220"/>
        <v>4.7427314734209804E-4</v>
      </c>
      <c r="N1012" s="1">
        <f t="shared" si="1220"/>
        <v>4.757504512076963E-4</v>
      </c>
      <c r="O1012" s="1">
        <f t="shared" si="1220"/>
        <v>4.7499385663386069E-4</v>
      </c>
      <c r="P1012" s="1">
        <f>SUM(P1013:P1014)</f>
        <v>4.806365637626345E-4</v>
      </c>
      <c r="Q1012" s="1">
        <f>SUM(Q1013:Q1014)</f>
        <v>5.2619934133770559E-4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5.7916516257066251E-2</v>
      </c>
      <c r="G1013" s="1">
        <f t="shared" ref="G1013:K1013" si="1221">G1007*IFERROR(G$996/G$994,0)</f>
        <v>2.9131271885436005E-4</v>
      </c>
      <c r="H1013" s="1">
        <f t="shared" si="1221"/>
        <v>4.7564723759017127E-4</v>
      </c>
      <c r="I1013" s="1">
        <f t="shared" si="1221"/>
        <v>4.4525323101747642E-4</v>
      </c>
      <c r="J1013" s="1">
        <f t="shared" si="1221"/>
        <v>4.4985676628576894E-4</v>
      </c>
      <c r="K1013" s="1">
        <f t="shared" si="1221"/>
        <v>4.4180201546300559E-4</v>
      </c>
      <c r="L1013" s="1">
        <f t="shared" ref="L1013:O1013" si="1222">L1007*IFERROR(L$996/L$994,0)</f>
        <v>4.3515228907538137E-4</v>
      </c>
      <c r="M1013" s="1">
        <f t="shared" si="1222"/>
        <v>4.1779219491317496E-4</v>
      </c>
      <c r="N1013" s="1">
        <f t="shared" si="1222"/>
        <v>4.125277799787386E-4</v>
      </c>
      <c r="O1013" s="1">
        <f t="shared" si="1222"/>
        <v>4.0506805612833101E-4</v>
      </c>
      <c r="P1013" s="1">
        <f>P1007*IFERROR(P$996/P$994,0)</f>
        <v>3.8584804928240405E-4</v>
      </c>
      <c r="Q1013" s="1">
        <f>Q1007*IFERROR(Q$996/Q$994,0)</f>
        <v>4.030069256459056E-4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9.8278852405115618E-8</v>
      </c>
      <c r="I1014" s="1">
        <f t="shared" si="1223"/>
        <v>1.054514361479121E-7</v>
      </c>
      <c r="J1014" s="1">
        <f t="shared" si="1223"/>
        <v>1.0331555861927777E-5</v>
      </c>
      <c r="K1014" s="1">
        <f t="shared" si="1223"/>
        <v>2.6166549740438423E-5</v>
      </c>
      <c r="L1014" s="1">
        <f t="shared" ref="L1014:O1014" si="1224">L1008*IFERROR(L$996/L$994,0)</f>
        <v>3.5748521532746023E-5</v>
      </c>
      <c r="M1014" s="1">
        <f t="shared" si="1224"/>
        <v>5.6480952428923063E-5</v>
      </c>
      <c r="N1014" s="1">
        <f t="shared" si="1224"/>
        <v>6.3222671228957723E-5</v>
      </c>
      <c r="O1014" s="1">
        <f t="shared" si="1224"/>
        <v>6.9925800505529653E-5</v>
      </c>
      <c r="P1014" s="1">
        <f>P1008*IFERROR(P$996/P$994,0)</f>
        <v>9.478851448023046E-5</v>
      </c>
      <c r="Q1014" s="1">
        <f>Q1008*IFERROR(Q$996/Q$994,0)</f>
        <v>1.2319241569179996E-4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0.10000194350357174</v>
      </c>
      <c r="G1015" s="1">
        <f>[1]Residential!C$20</f>
        <v>0.10000148807373624</v>
      </c>
      <c r="H1015" s="1">
        <f>[1]Residential!D$20</f>
        <v>3.3811442972336639E-3</v>
      </c>
      <c r="I1015" s="1">
        <f>[1]Residential!E$20</f>
        <v>2.8441227224512938E-3</v>
      </c>
      <c r="J1015" s="1">
        <f>[1]Residential!F$20</f>
        <v>1.1563963327186815E-3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0.10000194350357174</v>
      </c>
      <c r="G1016" s="1">
        <f t="shared" ref="G1016:G1017" si="1225">G1015</f>
        <v>0.10000148807373624</v>
      </c>
      <c r="H1016" s="1">
        <f t="shared" ref="H1016:H1017" si="1226">H1015</f>
        <v>3.3811442972336639E-3</v>
      </c>
      <c r="I1016" s="1">
        <f t="shared" ref="I1016:I1017" si="1227">I1015</f>
        <v>2.8441227224512938E-3</v>
      </c>
      <c r="J1016" s="1">
        <f t="shared" ref="J1016:J1017" si="1228">J1015</f>
        <v>1.1563963327186815E-3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0.10000194350357174</v>
      </c>
      <c r="G1017" s="1">
        <f t="shared" si="1225"/>
        <v>0.10000148807373624</v>
      </c>
      <c r="H1017" s="1">
        <f t="shared" si="1226"/>
        <v>3.3811442972336639E-3</v>
      </c>
      <c r="I1017" s="1">
        <f t="shared" si="1227"/>
        <v>2.8441227224512938E-3</v>
      </c>
      <c r="J1017" s="1">
        <f t="shared" si="1228"/>
        <v>1.1563963327186815E-3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13.72298648941493</v>
      </c>
      <c r="G1020" s="1">
        <f t="shared" ref="G1020:K1020" si="1233">G1021+G1023</f>
        <v>13.924185626174118</v>
      </c>
      <c r="H1020" s="1">
        <f t="shared" si="1233"/>
        <v>11.220087421572265</v>
      </c>
      <c r="I1020" s="1">
        <f t="shared" si="1233"/>
        <v>9.5673863423122523</v>
      </c>
      <c r="J1020" s="1">
        <f t="shared" si="1233"/>
        <v>8.8869397715082386</v>
      </c>
      <c r="K1020" s="1">
        <f t="shared" si="1233"/>
        <v>7.7986788748774831</v>
      </c>
      <c r="L1020" s="1">
        <f t="shared" ref="L1020:O1020" si="1234">L1021+L1023</f>
        <v>6.7237266560443549</v>
      </c>
      <c r="M1020" s="1">
        <f t="shared" si="1234"/>
        <v>5.6978653787660027</v>
      </c>
      <c r="N1020" s="1">
        <f t="shared" si="1234"/>
        <v>5.4002227515356207</v>
      </c>
      <c r="O1020" s="1">
        <f t="shared" si="1234"/>
        <v>4.5709230817272832</v>
      </c>
      <c r="P1020" s="1">
        <f>P1021+P1023</f>
        <v>4.2644138737654158</v>
      </c>
      <c r="Q1020" s="1">
        <f>Q1021+Q1023</f>
        <v>2.6648063794909644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12.682045283803408</v>
      </c>
      <c r="G1021" s="1">
        <f t="shared" ref="G1021:O1021" si="1235">G1022</f>
        <v>12.729703081334556</v>
      </c>
      <c r="H1021" s="1">
        <f t="shared" si="1235"/>
        <v>10.599479249303258</v>
      </c>
      <c r="I1021" s="1">
        <f t="shared" si="1235"/>
        <v>9.0383040298948067</v>
      </c>
      <c r="J1021" s="1">
        <f t="shared" si="1235"/>
        <v>8.395509496879674</v>
      </c>
      <c r="K1021" s="1">
        <f t="shared" si="1235"/>
        <v>7.3674256198355428</v>
      </c>
      <c r="L1021" s="1">
        <f t="shared" si="1235"/>
        <v>6.351894551801383</v>
      </c>
      <c r="M1021" s="1">
        <f t="shared" si="1235"/>
        <v>5.3827391093902675</v>
      </c>
      <c r="N1021" s="1">
        <f t="shared" si="1235"/>
        <v>5.1015618336077138</v>
      </c>
      <c r="O1021" s="1">
        <f t="shared" si="1235"/>
        <v>4.3179875864215731</v>
      </c>
      <c r="P1021" s="1">
        <f>P1022</f>
        <v>4.0285080677715772</v>
      </c>
      <c r="Q1021" s="1">
        <f>Q1022</f>
        <v>2.5169222610775233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12.682045283803408</v>
      </c>
      <c r="G1022" s="1">
        <f>[1]Residential!C$22-G1024-G1025</f>
        <v>12.729703081334556</v>
      </c>
      <c r="H1022" s="1">
        <f>[1]Residential!D$22-H1024-H1025</f>
        <v>10.599479249303258</v>
      </c>
      <c r="I1022" s="1">
        <f>[1]Residential!E$22-I1024-I1025</f>
        <v>9.0383040298948067</v>
      </c>
      <c r="J1022" s="1">
        <f>[1]Residential!F$22-J1024-J1025</f>
        <v>8.395509496879674</v>
      </c>
      <c r="K1022" s="1">
        <f>[1]Residential!G$22-K1024-K1025</f>
        <v>7.3674256198355428</v>
      </c>
      <c r="L1022" s="1">
        <f>[1]Residential!H$22-L1024-L1025</f>
        <v>6.351894551801383</v>
      </c>
      <c r="M1022" s="1">
        <f>[1]Residential!I$22-M1024-M1025</f>
        <v>5.3827391093902675</v>
      </c>
      <c r="N1022" s="1">
        <f>[1]Residential!J$22-N1024-N1025</f>
        <v>5.1015618336077138</v>
      </c>
      <c r="O1022" s="1">
        <f>[1]Residential!K$22-O1024-O1025</f>
        <v>4.3179875864215731</v>
      </c>
      <c r="P1022" s="1">
        <f>[1]Residential!L$22-P1024-P1025</f>
        <v>4.0285080677715772</v>
      </c>
      <c r="Q1022" s="1">
        <f>[1]Residential!M$22-Q1024-Q1025</f>
        <v>2.5169222610775233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1.0409412056115228</v>
      </c>
      <c r="G1023" s="1">
        <f t="shared" ref="G1023" si="1236">G1024</f>
        <v>1.1944825448395617</v>
      </c>
      <c r="H1023" s="1">
        <f t="shared" ref="H1023" si="1237">H1024</f>
        <v>0.62060817226900689</v>
      </c>
      <c r="I1023" s="1">
        <f t="shared" ref="I1023" si="1238">I1024</f>
        <v>0.52908231241744608</v>
      </c>
      <c r="J1023" s="1">
        <f t="shared" ref="J1023" si="1239">J1024</f>
        <v>0.49143027462856537</v>
      </c>
      <c r="K1023" s="1">
        <f t="shared" ref="K1023:O1023" si="1240">K1024</f>
        <v>0.43125325504194079</v>
      </c>
      <c r="L1023" s="1">
        <f t="shared" si="1240"/>
        <v>0.37183210424297225</v>
      </c>
      <c r="M1023" s="1">
        <f t="shared" si="1240"/>
        <v>0.31512626937573524</v>
      </c>
      <c r="N1023" s="1">
        <f t="shared" si="1240"/>
        <v>0.29866091792790678</v>
      </c>
      <c r="O1023" s="1">
        <f t="shared" si="1240"/>
        <v>0.25293549530571008</v>
      </c>
      <c r="P1023" s="1">
        <f>P1024</f>
        <v>0.23590580599383867</v>
      </c>
      <c r="Q1023" s="1">
        <f>Q1024</f>
        <v>0.14788411841344132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1.0409412056115228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1.1944825448395617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0.62060817226900689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0.52908231241744608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0.49143027462856537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0.43125325504194079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0.37183210424297225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0.31512626937573524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0.29866091792790678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0.25293549530571008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0.23590580599383867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0.14788411841344132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3.2682065152966664</v>
      </c>
      <c r="G1025" s="1">
        <f t="shared" ref="G1025:K1025" si="1241">G1026+G1028</f>
        <v>3.831985880047192</v>
      </c>
      <c r="H1025" s="1">
        <f t="shared" si="1241"/>
        <v>3.7277053997498206</v>
      </c>
      <c r="I1025" s="1">
        <f t="shared" si="1241"/>
        <v>3.8814455857343022</v>
      </c>
      <c r="J1025" s="1">
        <f t="shared" si="1241"/>
        <v>4.0164846096388693</v>
      </c>
      <c r="K1025" s="1">
        <f t="shared" si="1241"/>
        <v>4.1174320023363942</v>
      </c>
      <c r="L1025" s="1">
        <f t="shared" ref="L1025:O1025" si="1242">L1026+L1028</f>
        <v>4.1977901240705666</v>
      </c>
      <c r="M1025" s="1">
        <f t="shared" si="1242"/>
        <v>4.2632797332377583</v>
      </c>
      <c r="N1025" s="1">
        <f t="shared" si="1242"/>
        <v>4.3130461424072424</v>
      </c>
      <c r="O1025" s="1">
        <f t="shared" si="1242"/>
        <v>4.3573326788510123</v>
      </c>
      <c r="P1025" s="1">
        <f>P1026+P1028</f>
        <v>4.3573543878984804</v>
      </c>
      <c r="Q1025" s="1">
        <f>Q1026+Q1028</f>
        <v>4.3576719379238789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2.9965386065353474</v>
      </c>
      <c r="G1026" s="1">
        <f t="shared" ref="G1026:O1026" si="1243">G1027</f>
        <v>3.5202465011793707</v>
      </c>
      <c r="H1026" s="1">
        <f t="shared" si="1243"/>
        <v>3.5215681137059476</v>
      </c>
      <c r="I1026" s="1">
        <f t="shared" si="1243"/>
        <v>3.6668024770030594</v>
      </c>
      <c r="J1026" s="1">
        <f t="shared" si="1243"/>
        <v>3.7943767723964754</v>
      </c>
      <c r="K1026" s="1">
        <f t="shared" si="1243"/>
        <v>3.8897415181954513</v>
      </c>
      <c r="L1026" s="1">
        <f t="shared" si="1243"/>
        <v>3.9656538160571317</v>
      </c>
      <c r="M1026" s="1">
        <f t="shared" si="1243"/>
        <v>4.0275051707873253</v>
      </c>
      <c r="N1026" s="1">
        <f t="shared" si="1243"/>
        <v>4.0745305907949634</v>
      </c>
      <c r="O1026" s="1">
        <f t="shared" si="1243"/>
        <v>4.1163448522352235</v>
      </c>
      <c r="P1026" s="1">
        <f>P1027</f>
        <v>4.1163757658258104</v>
      </c>
      <c r="Q1026" s="1">
        <f>Q1027</f>
        <v>4.1165931052561699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2.9965386065353474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3.5202465011793707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3.5215681137059476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3.6668024770030594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3.7943767723964754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3.8897415181954513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3.9656538160571317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4.0275051707873253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4.0745305907949634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4.1163448522352235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4.1163757658258104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4.1165931052561699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0.27166790876131913</v>
      </c>
      <c r="G1028" s="1">
        <f t="shared" ref="G1028:O1028" si="1244">G1029</f>
        <v>0.31173937886782122</v>
      </c>
      <c r="H1028" s="1">
        <f t="shared" si="1244"/>
        <v>0.20613728604387319</v>
      </c>
      <c r="I1028" s="1">
        <f t="shared" si="1244"/>
        <v>0.2146431087312429</v>
      </c>
      <c r="J1028" s="1">
        <f t="shared" si="1244"/>
        <v>0.22210783724239391</v>
      </c>
      <c r="K1028" s="1">
        <f t="shared" si="1244"/>
        <v>0.22769048414094276</v>
      </c>
      <c r="L1028" s="1">
        <f t="shared" si="1244"/>
        <v>0.23213630801343496</v>
      </c>
      <c r="M1028" s="1">
        <f t="shared" si="1244"/>
        <v>0.23577456245043324</v>
      </c>
      <c r="N1028" s="1">
        <f t="shared" si="1244"/>
        <v>0.2385155516122793</v>
      </c>
      <c r="O1028" s="1">
        <f t="shared" si="1244"/>
        <v>0.24098782661578919</v>
      </c>
      <c r="P1028" s="1">
        <f>P1029</f>
        <v>0.24097862207267037</v>
      </c>
      <c r="Q1028" s="1">
        <f>Q1029</f>
        <v>0.24107883266770924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0.27166790876131913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0.31173937886782122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0.20613728604387319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0.2146431087312429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0.22210783724239391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0.22769048414094276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0.23213630801343496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0.23577456245043324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0.2385155516122793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0.24098782661578919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0.24097862207267037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0.24107883266770924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2.5068253256196664</v>
      </c>
      <c r="G1030" s="1">
        <f>[1]Residential!C$23</f>
        <v>2.92800488981691</v>
      </c>
      <c r="H1030" s="1">
        <f>[1]Residential!D$23</f>
        <v>2.8842469205100612</v>
      </c>
      <c r="I1030" s="1">
        <f>[1]Residential!E$23</f>
        <v>2.4405155083839594</v>
      </c>
      <c r="J1030" s="1">
        <f>[1]Residential!F$23</f>
        <v>2.0236739701297473</v>
      </c>
      <c r="K1030" s="1">
        <f>[1]Residential!G$23</f>
        <v>1.9747524877549223</v>
      </c>
      <c r="L1030" s="1">
        <f>[1]Residential!H$23</f>
        <v>1.9735807696077867</v>
      </c>
      <c r="M1030" s="1">
        <f>[1]Residential!I$23</f>
        <v>1.8609178447505608</v>
      </c>
      <c r="N1030" s="1">
        <f>[1]Residential!J$23</f>
        <v>1.820478285845772</v>
      </c>
      <c r="O1030" s="1">
        <f>[1]Residential!K$23</f>
        <v>1.7363106386096112</v>
      </c>
      <c r="P1030" s="1">
        <f>[1]Residential!L$23</f>
        <v>1.7270790607513016</v>
      </c>
      <c r="Q1030" s="1">
        <f>[1]Residential!M$23</f>
        <v>1.4544750679256397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0.78533730095981547</v>
      </c>
      <c r="G1031" s="1">
        <f t="shared" ref="G1031:O1031" si="1245">G1032</f>
        <v>0.94128356798612234</v>
      </c>
      <c r="H1031" s="1">
        <f t="shared" si="1245"/>
        <v>0.94233316510069087</v>
      </c>
      <c r="I1031" s="1">
        <f t="shared" si="1245"/>
        <v>0.94223218201168568</v>
      </c>
      <c r="J1031" s="1">
        <f t="shared" si="1245"/>
        <v>0.89041682760955143</v>
      </c>
      <c r="K1031" s="1">
        <f t="shared" si="1245"/>
        <v>0.86889262973666348</v>
      </c>
      <c r="L1031" s="1">
        <f t="shared" si="1245"/>
        <v>0.86837591665321767</v>
      </c>
      <c r="M1031" s="1">
        <f t="shared" si="1245"/>
        <v>0.81880320472149881</v>
      </c>
      <c r="N1031" s="1">
        <f t="shared" si="1245"/>
        <v>0.80100997462223833</v>
      </c>
      <c r="O1031" s="1">
        <f t="shared" si="1245"/>
        <v>0.76397188832199814</v>
      </c>
      <c r="P1031" s="1">
        <f>P1032</f>
        <v>0.75991317905138966</v>
      </c>
      <c r="Q1031" s="1">
        <f>Q1032</f>
        <v>0.63994123516700585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0.78533730095981547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0.94128356798612234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0.94233316510069087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0.94223218201168568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0.89041682760955143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0.86889262973666348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0.86837591665321767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0.81880320472149881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0.80100997462223833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0.76397188832199814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0.75991317905138966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0.63994123516700585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1.9867213218307875</v>
      </c>
      <c r="H1033" s="1">
        <f t="shared" si="1246"/>
        <v>1.9419137554093702</v>
      </c>
      <c r="I1033" s="1">
        <f t="shared" si="1246"/>
        <v>1.4982833263722737</v>
      </c>
      <c r="J1033" s="1">
        <f t="shared" si="1246"/>
        <v>1.1332571425201958</v>
      </c>
      <c r="K1033" s="1">
        <f t="shared" si="1246"/>
        <v>1.1058598580182588</v>
      </c>
      <c r="L1033" s="1">
        <f t="shared" ref="L1033:O1033" si="1247">L1030-L1031</f>
        <v>1.1052048529545691</v>
      </c>
      <c r="M1033" s="1">
        <f t="shared" si="1247"/>
        <v>1.042114640029062</v>
      </c>
      <c r="N1033" s="1">
        <f t="shared" si="1247"/>
        <v>1.0194683112235337</v>
      </c>
      <c r="O1033" s="1">
        <f t="shared" si="1247"/>
        <v>0.97233875028761307</v>
      </c>
      <c r="P1033" s="1">
        <f>P1030-P1031</f>
        <v>0.96716588169991191</v>
      </c>
      <c r="Q1033" s="1">
        <f>Q1030-Q1031</f>
        <v>0.81453383275863389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1.9867213218307875</v>
      </c>
      <c r="H1034" s="1">
        <f t="shared" si="1248"/>
        <v>1.9419137554093702</v>
      </c>
      <c r="I1034" s="1">
        <f t="shared" si="1248"/>
        <v>1.4982833263722737</v>
      </c>
      <c r="J1034" s="1">
        <f t="shared" si="1248"/>
        <v>1.1332571425201958</v>
      </c>
      <c r="K1034" s="1">
        <f t="shared" si="1248"/>
        <v>1.1058598580182588</v>
      </c>
      <c r="L1034" s="1">
        <f t="shared" ref="L1034:O1034" si="1249">L1033</f>
        <v>1.1052048529545691</v>
      </c>
      <c r="M1034" s="1">
        <f t="shared" si="1249"/>
        <v>1.042114640029062</v>
      </c>
      <c r="N1034" s="1">
        <f t="shared" si="1249"/>
        <v>1.0194683112235337</v>
      </c>
      <c r="O1034" s="1">
        <f t="shared" si="1249"/>
        <v>0.97233875028761307</v>
      </c>
      <c r="P1034" s="1">
        <f>P1033</f>
        <v>0.96716588169991191</v>
      </c>
      <c r="Q1034" s="1">
        <f>Q1033</f>
        <v>0.81453383275863389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1.6001998189596476E-3</v>
      </c>
      <c r="J1035" s="1">
        <f>[1]Residential!F$24</f>
        <v>4.150242557751301E-3</v>
      </c>
      <c r="K1035" s="1">
        <f>[1]Residential!G$24</f>
        <v>4.7954697437934939E-3</v>
      </c>
      <c r="L1035" s="1">
        <f>[1]Residential!H$24</f>
        <v>5.4306935132586148E-3</v>
      </c>
      <c r="M1035" s="1">
        <f>[1]Residential!I$24</f>
        <v>1.665213497124711E-2</v>
      </c>
      <c r="N1035" s="1">
        <f>[1]Residential!J$24</f>
        <v>1.5311620716181982E-2</v>
      </c>
      <c r="O1035" s="1">
        <f>[1]Residential!K$24</f>
        <v>9.8077030722261815E-2</v>
      </c>
      <c r="P1035" s="1">
        <f>[1]Residential!L$24</f>
        <v>0.13332140282663649</v>
      </c>
      <c r="Q1035" s="1">
        <f>[1]Residential!M$24</f>
        <v>0.12510546905517098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1.6001998189596476E-3</v>
      </c>
      <c r="J1036" s="1">
        <f t="shared" si="1250"/>
        <v>4.150242557751301E-3</v>
      </c>
      <c r="K1036" s="1">
        <f t="shared" si="1250"/>
        <v>4.7954697437934939E-3</v>
      </c>
      <c r="L1036" s="1">
        <f t="shared" ref="L1036:O1036" si="1251">L1035-L1038-L1040</f>
        <v>5.4306935132586148E-3</v>
      </c>
      <c r="M1036" s="1">
        <f t="shared" si="1251"/>
        <v>1.665213497124711E-2</v>
      </c>
      <c r="N1036" s="1">
        <f t="shared" si="1251"/>
        <v>1.5311620716181982E-2</v>
      </c>
      <c r="O1036" s="1">
        <f t="shared" si="1251"/>
        <v>9.8077030722261815E-2</v>
      </c>
      <c r="P1036" s="1">
        <f>P1035-P1038-P1040</f>
        <v>0.13332140282663649</v>
      </c>
      <c r="Q1036" s="1">
        <f>Q1035-Q1038-Q1040</f>
        <v>0.12510546905517098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5.7295444604920229</v>
      </c>
      <c r="G1042" s="1">
        <f>[1]Residential!C$21</f>
        <v>9.6725295238201046</v>
      </c>
      <c r="H1042" s="1">
        <f>[1]Residential!D$21</f>
        <v>10.263007798890595</v>
      </c>
      <c r="I1042" s="1">
        <f>[1]Residential!E$21</f>
        <v>10.281252430832444</v>
      </c>
      <c r="J1042" s="1">
        <f>[1]Residential!F$21</f>
        <v>10.282877513242251</v>
      </c>
      <c r="K1042" s="1">
        <f>[1]Residential!G$21</f>
        <v>11.29587261076227</v>
      </c>
      <c r="L1042" s="1">
        <f>[1]Residential!H$21</f>
        <v>10.647875820954171</v>
      </c>
      <c r="M1042" s="1">
        <f>[1]Residential!I$21</f>
        <v>11.319674362806385</v>
      </c>
      <c r="N1042" s="1">
        <f>[1]Residential!J$21</f>
        <v>11.296165912028911</v>
      </c>
      <c r="O1042" s="1">
        <f>[1]Residential!K$21</f>
        <v>11.030433147758394</v>
      </c>
      <c r="P1042" s="1">
        <f>[1]Residential!L$21</f>
        <v>11.155630597255437</v>
      </c>
      <c r="Q1042" s="1">
        <f>[1]Residential!M$21</f>
        <v>10.185550390043495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9.8094282845623215E-2</v>
      </c>
      <c r="G1043" s="1">
        <f t="shared" ref="G1043:K1043" si="1256">SUM(G1044:G1046)</f>
        <v>4.3807143386190142E-2</v>
      </c>
      <c r="H1043" s="1">
        <f t="shared" si="1256"/>
        <v>0.19930623959124147</v>
      </c>
      <c r="I1043" s="1">
        <f t="shared" si="1256"/>
        <v>1.3459940768764536</v>
      </c>
      <c r="J1043" s="1">
        <f t="shared" si="1256"/>
        <v>1.4149375934681716</v>
      </c>
      <c r="K1043" s="1">
        <f t="shared" si="1256"/>
        <v>1.5886391773360484</v>
      </c>
      <c r="L1043" s="1">
        <f t="shared" ref="L1043:O1043" si="1257">SUM(L1044:L1046)</f>
        <v>1.4612494756183054</v>
      </c>
      <c r="M1043" s="1">
        <f t="shared" si="1257"/>
        <v>1.6150534668539624</v>
      </c>
      <c r="N1043" s="1">
        <f t="shared" si="1257"/>
        <v>1.5884451389591858</v>
      </c>
      <c r="O1043" s="1">
        <f t="shared" si="1257"/>
        <v>1.580243832188432</v>
      </c>
      <c r="P1043" s="1">
        <f>SUM(P1044:P1046)</f>
        <v>1.5885837910102332</v>
      </c>
      <c r="Q1043" s="1">
        <f>SUM(Q1044:Q1046)</f>
        <v>1.559416611088428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9.8094282845623215E-2</v>
      </c>
      <c r="G1044" s="1">
        <f t="shared" si="1258"/>
        <v>4.3807143386190142E-2</v>
      </c>
      <c r="H1044" s="1">
        <f t="shared" si="1258"/>
        <v>0.19930623959124147</v>
      </c>
      <c r="I1044" s="1">
        <f t="shared" si="1258"/>
        <v>1.3255978621124549</v>
      </c>
      <c r="J1044" s="1">
        <f t="shared" si="1258"/>
        <v>1.3847400345700189</v>
      </c>
      <c r="K1044" s="1">
        <f t="shared" si="1258"/>
        <v>1.5594880029291187</v>
      </c>
      <c r="L1044" s="1">
        <f t="shared" ref="L1044:O1044" si="1259">SUM(L244,L246)</f>
        <v>1.4338420188311767</v>
      </c>
      <c r="M1044" s="1">
        <f t="shared" si="1259"/>
        <v>1.5456626092479622</v>
      </c>
      <c r="N1044" s="1">
        <f t="shared" si="1259"/>
        <v>1.5216978557442276</v>
      </c>
      <c r="O1044" s="1">
        <f t="shared" si="1259"/>
        <v>1.5074005138475368</v>
      </c>
      <c r="P1044" s="1">
        <f>SUM(P244,P246)</f>
        <v>1.5245197782987614</v>
      </c>
      <c r="Q1044" s="1">
        <f>SUM(Q244,Q246)</f>
        <v>1.4417843025720904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2.0396214763998652E-2</v>
      </c>
      <c r="J1046" s="1">
        <f t="shared" si="1261"/>
        <v>3.0197558898152732E-2</v>
      </c>
      <c r="K1046" s="1">
        <f t="shared" si="1261"/>
        <v>2.91511744069297E-2</v>
      </c>
      <c r="L1046" s="1">
        <f t="shared" ref="L1046:O1046" si="1262">SUM(L285,L286)</f>
        <v>2.7407456787128713E-2</v>
      </c>
      <c r="M1046" s="1">
        <f t="shared" si="1262"/>
        <v>6.9390857606000292E-2</v>
      </c>
      <c r="N1046" s="1">
        <f t="shared" si="1262"/>
        <v>6.6747283214958333E-2</v>
      </c>
      <c r="O1046" s="1">
        <f t="shared" si="1262"/>
        <v>7.2843318340895108E-2</v>
      </c>
      <c r="P1046" s="1">
        <f>SUM(P285,P286)</f>
        <v>6.4064012711471829E-2</v>
      </c>
      <c r="Q1046" s="1">
        <f>SUM(Q285,Q286)</f>
        <v>0.11763230851633766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5.6314501776463999</v>
      </c>
      <c r="G1047" s="1">
        <f t="shared" ref="G1047:K1047" si="1263">G1042-G1043</f>
        <v>9.6287223804339153</v>
      </c>
      <c r="H1047" s="1">
        <f t="shared" si="1263"/>
        <v>10.063701559299354</v>
      </c>
      <c r="I1047" s="1">
        <f t="shared" si="1263"/>
        <v>8.9352583539559909</v>
      </c>
      <c r="J1047" s="1">
        <f t="shared" si="1263"/>
        <v>8.8679399197740807</v>
      </c>
      <c r="K1047" s="1">
        <f t="shared" si="1263"/>
        <v>9.7072334334262216</v>
      </c>
      <c r="L1047" s="1">
        <f t="shared" ref="L1047:O1047" si="1264">L1042-L1043</f>
        <v>9.1866263453358652</v>
      </c>
      <c r="M1047" s="1">
        <f t="shared" si="1264"/>
        <v>9.7046208959524218</v>
      </c>
      <c r="N1047" s="1">
        <f t="shared" si="1264"/>
        <v>9.7077207730697257</v>
      </c>
      <c r="O1047" s="1">
        <f t="shared" si="1264"/>
        <v>9.450189315569963</v>
      </c>
      <c r="P1047" s="1">
        <f>P1042-P1043</f>
        <v>9.5670468062452034</v>
      </c>
      <c r="Q1047" s="1">
        <f>Q1042-Q1043</f>
        <v>8.6261337789550669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15.194966783980778</v>
      </c>
      <c r="G1048" s="1">
        <f>[1]Residential!C$25</f>
        <v>18.072519273587268</v>
      </c>
      <c r="H1048" s="1">
        <f>[1]Residential!D$25</f>
        <v>20.482934341105111</v>
      </c>
      <c r="I1048" s="1">
        <f>[1]Residential!E$25</f>
        <v>23.020922310040095</v>
      </c>
      <c r="J1048" s="1">
        <f>[1]Residential!F$25</f>
        <v>29.326394442535008</v>
      </c>
      <c r="K1048" s="1">
        <f>[1]Residential!G$25</f>
        <v>31.43283033000408</v>
      </c>
      <c r="L1048" s="1">
        <f>[1]Residential!H$25</f>
        <v>32.796079764740718</v>
      </c>
      <c r="M1048" s="1">
        <f>[1]Residential!I$25</f>
        <v>35.261893734685032</v>
      </c>
      <c r="N1048" s="1">
        <f>[1]Residential!J$25</f>
        <v>37.059325574780281</v>
      </c>
      <c r="O1048" s="1">
        <f>[1]Residential!K$25</f>
        <v>37.39356130492483</v>
      </c>
      <c r="P1048" s="1">
        <f>[1]Residential!L$25</f>
        <v>39.120068560195499</v>
      </c>
      <c r="Q1048" s="1">
        <f>[1]Residential!M$25</f>
        <v>40.068272401119501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13.103974127580093</v>
      </c>
      <c r="G1049" s="1">
        <f t="shared" ref="G1049:K1049" si="1265">G1048-G1052</f>
        <v>15.723494844688682</v>
      </c>
      <c r="H1049" s="1">
        <f t="shared" si="1265"/>
        <v>17.276561537754922</v>
      </c>
      <c r="I1049" s="1">
        <f t="shared" si="1265"/>
        <v>19.124370931709191</v>
      </c>
      <c r="J1049" s="1">
        <f t="shared" si="1265"/>
        <v>23.973957579763535</v>
      </c>
      <c r="K1049" s="1">
        <f t="shared" si="1265"/>
        <v>25.486863520590475</v>
      </c>
      <c r="L1049" s="1">
        <f t="shared" ref="L1049:O1049" si="1266">L1048-L1052</f>
        <v>26.350707041966999</v>
      </c>
      <c r="M1049" s="1">
        <f t="shared" si="1266"/>
        <v>28.214844715261201</v>
      </c>
      <c r="N1049" s="1">
        <f t="shared" si="1266"/>
        <v>28.543236741714118</v>
      </c>
      <c r="O1049" s="1">
        <f t="shared" si="1266"/>
        <v>28.750314986091006</v>
      </c>
      <c r="P1049" s="1">
        <f>P1048-P1052</f>
        <v>30.88664348165733</v>
      </c>
      <c r="Q1049" s="1">
        <f>Q1048-Q1052</f>
        <v>30.89435692495605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13.103974127580093</v>
      </c>
      <c r="G1050" s="1">
        <f t="shared" ref="G1050:K1050" si="1267">G1049-G1051</f>
        <v>15.723494844688682</v>
      </c>
      <c r="H1050" s="1">
        <f t="shared" si="1267"/>
        <v>17.26610537753611</v>
      </c>
      <c r="I1050" s="1">
        <f t="shared" si="1267"/>
        <v>19.113152468036425</v>
      </c>
      <c r="J1050" s="1">
        <f t="shared" si="1267"/>
        <v>22.627521071204136</v>
      </c>
      <c r="K1050" s="1">
        <f t="shared" si="1267"/>
        <v>22.904915128267493</v>
      </c>
      <c r="L1050" s="1">
        <f t="shared" ref="L1050:O1050" si="1268">L1049-L1051</f>
        <v>23.128230509599767</v>
      </c>
      <c r="M1050" s="1">
        <f t="shared" si="1268"/>
        <v>23.468611929813733</v>
      </c>
      <c r="N1050" s="1">
        <f t="shared" si="1268"/>
        <v>23.468687821395648</v>
      </c>
      <c r="O1050" s="1">
        <f t="shared" si="1268"/>
        <v>23.468789794273476</v>
      </c>
      <c r="P1050" s="1">
        <f>P1049-P1051</f>
        <v>23.470344087367355</v>
      </c>
      <c r="Q1050" s="1">
        <f>Q1049-Q1051</f>
        <v>23.470594675533356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1.0456160218811541E-2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1.1218463672765527E-2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1.3464365085593986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2.5819483923229809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3.2224765323672306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4.7462327854474662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5.0745489203184695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5.2815251918175274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7.4162993942899762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7.4237622494226922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2.0909926564006844</v>
      </c>
      <c r="G1052" s="1">
        <f t="shared" ref="G1052:K1052" si="1269">SUM(G1053:G1054)</f>
        <v>2.349024428898586</v>
      </c>
      <c r="H1052" s="1">
        <f t="shared" si="1269"/>
        <v>3.206372803350189</v>
      </c>
      <c r="I1052" s="1">
        <f t="shared" si="1269"/>
        <v>3.8965513783309054</v>
      </c>
      <c r="J1052" s="1">
        <f t="shared" si="1269"/>
        <v>5.3524368627714747</v>
      </c>
      <c r="K1052" s="1">
        <f t="shared" si="1269"/>
        <v>5.9459668094136031</v>
      </c>
      <c r="L1052" s="1">
        <f t="shared" ref="L1052:O1052" si="1270">SUM(L1053:L1054)</f>
        <v>6.4453727227737208</v>
      </c>
      <c r="M1052" s="1">
        <f t="shared" si="1270"/>
        <v>7.0470490194238291</v>
      </c>
      <c r="N1052" s="1">
        <f t="shared" si="1270"/>
        <v>8.5160888330661653</v>
      </c>
      <c r="O1052" s="1">
        <f t="shared" si="1270"/>
        <v>8.6432463188338229</v>
      </c>
      <c r="P1052" s="1">
        <f>SUM(P1053:P1054)</f>
        <v>8.2334250785381666</v>
      </c>
      <c r="Q1052" s="1">
        <f>SUM(Q1053:Q1054)</f>
        <v>9.1739154761634492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2.0909926564006844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2.349024428898586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3.2046417310671327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3.8945497983633808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5.1342649658597299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5.366508904937886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5.638871129217371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5.7192705099954253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7.0963705924281228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7.1656280966378176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6.1817676714534011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7.0969791573366683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1.731072283056407E-3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2.0015799675247429E-3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0.21817189691174482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0.57945790447571721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0.80650159355634954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1.3277785094284038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1.4197182406380429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1.4776182221960048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2.051657407084766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2.0769363188267804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156.23709618333359</v>
      </c>
      <c r="G1055" s="3">
        <f>[1]Residential!C$245</f>
        <v>162.14250330699048</v>
      </c>
      <c r="H1055" s="3">
        <f>[1]Residential!D$245</f>
        <v>162.10147872151896</v>
      </c>
      <c r="I1055" s="3">
        <f>[1]Residential!E$245</f>
        <v>161.8394044339457</v>
      </c>
      <c r="J1055" s="3">
        <f>[1]Residential!F$245</f>
        <v>161.72137206144296</v>
      </c>
      <c r="K1055" s="3">
        <f>[1]Residential!G$245</f>
        <v>159.19494724899513</v>
      </c>
      <c r="L1055" s="3">
        <f>[1]Residential!H$245</f>
        <v>155.50680721852387</v>
      </c>
      <c r="M1055" s="3">
        <f>[1]Residential!I$245</f>
        <v>151.83531856807974</v>
      </c>
      <c r="N1055" s="3">
        <f>[1]Residential!J$245</f>
        <v>146.91924388015636</v>
      </c>
      <c r="O1055" s="3">
        <f>[1]Residential!K$245</f>
        <v>140.34586268343423</v>
      </c>
      <c r="P1055" s="3">
        <f>[1]Residential!L$245</f>
        <v>137.72146816843659</v>
      </c>
      <c r="Q1055" s="3">
        <f>[1]Residential!M$245</f>
        <v>120.45116892342087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129.25881702441794</v>
      </c>
      <c r="G1056" s="1">
        <f>[1]Residential!C$116</f>
        <v>136.21233911242709</v>
      </c>
      <c r="H1056" s="1">
        <f>[1]Residential!D$116</f>
        <v>136.1432296327207</v>
      </c>
      <c r="I1056" s="1">
        <f>[1]Residential!E$116</f>
        <v>136.24119678644536</v>
      </c>
      <c r="J1056" s="1">
        <f>[1]Residential!F$116</f>
        <v>136.00938370997321</v>
      </c>
      <c r="K1056" s="1">
        <f>[1]Residential!G$116</f>
        <v>133.60471918329591</v>
      </c>
      <c r="L1056" s="1">
        <f>[1]Residential!H$116</f>
        <v>130.11750691666592</v>
      </c>
      <c r="M1056" s="1">
        <f>[1]Residential!I$116</f>
        <v>126.68168858153705</v>
      </c>
      <c r="N1056" s="1">
        <f>[1]Residential!J$116</f>
        <v>121.46511188579349</v>
      </c>
      <c r="O1056" s="1">
        <f>[1]Residential!K$116</f>
        <v>115.35658110628236</v>
      </c>
      <c r="P1056" s="1">
        <f>[1]Residential!L$116</f>
        <v>113.19077968338361</v>
      </c>
      <c r="Q1056" s="1">
        <f>[1]Residential!M$116</f>
        <v>96.349529794681857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27.968325129319688</v>
      </c>
      <c r="G1057" s="1">
        <f t="shared" ref="G1057:K1057" si="1273">SUM(G1058:G1059)</f>
        <v>30.400012689006644</v>
      </c>
      <c r="H1057" s="1">
        <f t="shared" si="1273"/>
        <v>33.245626060912187</v>
      </c>
      <c r="I1057" s="1">
        <f t="shared" si="1273"/>
        <v>32.864061694278902</v>
      </c>
      <c r="J1057" s="1">
        <f t="shared" si="1273"/>
        <v>36.752063320924755</v>
      </c>
      <c r="K1057" s="1">
        <f t="shared" si="1273"/>
        <v>36.084347242133205</v>
      </c>
      <c r="L1057" s="1">
        <f t="shared" ref="L1057:O1057" si="1274">SUM(L1058:L1059)</f>
        <v>34.882162727627971</v>
      </c>
      <c r="M1057" s="1">
        <f t="shared" si="1274"/>
        <v>34.050939359547094</v>
      </c>
      <c r="N1057" s="1">
        <f t="shared" si="1274"/>
        <v>32.245536725087142</v>
      </c>
      <c r="O1057" s="1">
        <f t="shared" si="1274"/>
        <v>32.233472783569319</v>
      </c>
      <c r="P1057" s="1">
        <f>SUM(P1058:P1059)</f>
        <v>32.128606336831226</v>
      </c>
      <c r="Q1057" s="1">
        <f>SUM(Q1058:Q1059)</f>
        <v>32.025823964142894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8.9079991255668229</v>
      </c>
      <c r="G1058" s="1">
        <f>[1]Residential!C$102</f>
        <v>7.6986355167934111</v>
      </c>
      <c r="H1058" s="1">
        <f>[1]Residential!D$102</f>
        <v>8.5797612358605999</v>
      </c>
      <c r="I1058" s="1">
        <f>[1]Residential!E$102</f>
        <v>6.0023339013628449</v>
      </c>
      <c r="J1058" s="1">
        <f>[1]Residential!F$102</f>
        <v>5.365501835060952</v>
      </c>
      <c r="K1058" s="1">
        <f>[1]Residential!G$102</f>
        <v>4.6961302145073862</v>
      </c>
      <c r="L1058" s="1">
        <f>[1]Residential!H$102</f>
        <v>3.4938498931711446</v>
      </c>
      <c r="M1058" s="1">
        <f>[1]Residential!I$102</f>
        <v>2.4897026263493194</v>
      </c>
      <c r="N1058" s="1">
        <f>[1]Residential!J$102</f>
        <v>0.68419793079645186</v>
      </c>
      <c r="O1058" s="1">
        <f>[1]Residential!K$102</f>
        <v>0.6719968533394477</v>
      </c>
      <c r="P1058" s="1">
        <f>[1]Residential!L$102</f>
        <v>0.5650401503716701</v>
      </c>
      <c r="Q1058" s="1">
        <f>[1]Residential!M$102</f>
        <v>0.46192077980493162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19.060326003752863</v>
      </c>
      <c r="G1059" s="1">
        <f>[1]Residential!C$104</f>
        <v>22.701377172213231</v>
      </c>
      <c r="H1059" s="1">
        <f>[1]Residential!D$104</f>
        <v>24.665864825051585</v>
      </c>
      <c r="I1059" s="1">
        <f>[1]Residential!E$104</f>
        <v>26.861727792916057</v>
      </c>
      <c r="J1059" s="1">
        <f>[1]Residential!F$104</f>
        <v>31.386561485863805</v>
      </c>
      <c r="K1059" s="1">
        <f>[1]Residential!G$104</f>
        <v>31.388217027625821</v>
      </c>
      <c r="L1059" s="1">
        <f>[1]Residential!H$104</f>
        <v>31.38831283445683</v>
      </c>
      <c r="M1059" s="1">
        <f>[1]Residential!I$104</f>
        <v>31.561236733197774</v>
      </c>
      <c r="N1059" s="1">
        <f>[1]Residential!J$104</f>
        <v>31.561338794290691</v>
      </c>
      <c r="O1059" s="1">
        <f>[1]Residential!K$104</f>
        <v>31.561475930229868</v>
      </c>
      <c r="P1059" s="1">
        <f>[1]Residential!L$104</f>
        <v>31.563566186459553</v>
      </c>
      <c r="Q1059" s="1">
        <f>[1]Residential!M$104</f>
        <v>31.56390318433796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45.124385683225071</v>
      </c>
      <c r="G1060" s="1">
        <f t="shared" ref="G1060:O1060" si="1275">G1061</f>
        <v>38.566575451432463</v>
      </c>
      <c r="H1060" s="1">
        <f t="shared" si="1275"/>
        <v>38.641780090732226</v>
      </c>
      <c r="I1060" s="1">
        <f t="shared" si="1275"/>
        <v>38.611550529994787</v>
      </c>
      <c r="J1060" s="1">
        <f t="shared" si="1275"/>
        <v>32.247762375903882</v>
      </c>
      <c r="K1060" s="1">
        <f t="shared" si="1275"/>
        <v>30.116719606620528</v>
      </c>
      <c r="L1060" s="1">
        <f t="shared" si="1275"/>
        <v>29.083670581907459</v>
      </c>
      <c r="M1060" s="1">
        <f t="shared" si="1275"/>
        <v>25.165469001850894</v>
      </c>
      <c r="N1060" s="1">
        <f t="shared" si="1275"/>
        <v>23.352310047835054</v>
      </c>
      <c r="O1060" s="1">
        <f t="shared" si="1275"/>
        <v>19.906855222878725</v>
      </c>
      <c r="P1060" s="1">
        <f>P1061</f>
        <v>14.854467127172871</v>
      </c>
      <c r="Q1060" s="1">
        <f>Q1061</f>
        <v>5.6228199335077589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45.124385683225071</v>
      </c>
      <c r="G1061" s="1">
        <f>[1]Residential!C$105</f>
        <v>38.566575451432463</v>
      </c>
      <c r="H1061" s="1">
        <f>[1]Residential!D$105</f>
        <v>38.641780090732226</v>
      </c>
      <c r="I1061" s="1">
        <f>[1]Residential!E$105</f>
        <v>38.611550529994787</v>
      </c>
      <c r="J1061" s="1">
        <f>[1]Residential!F$105</f>
        <v>32.247762375903882</v>
      </c>
      <c r="K1061" s="1">
        <f>[1]Residential!G$105</f>
        <v>30.116719606620528</v>
      </c>
      <c r="L1061" s="1">
        <f>[1]Residential!H$105</f>
        <v>29.083670581907459</v>
      </c>
      <c r="M1061" s="1">
        <f>[1]Residential!I$105</f>
        <v>25.165469001850894</v>
      </c>
      <c r="N1061" s="1">
        <f>[1]Residential!J$105</f>
        <v>23.352310047835054</v>
      </c>
      <c r="O1061" s="1">
        <f>[1]Residential!K$105</f>
        <v>19.906855222878725</v>
      </c>
      <c r="P1061" s="1">
        <f>[1]Residential!L$105</f>
        <v>14.854467127172871</v>
      </c>
      <c r="Q1061" s="1">
        <f>[1]Residential!M$105</f>
        <v>5.6228199335077589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36.569914284771997</v>
      </c>
      <c r="G1062" s="1">
        <f t="shared" ref="G1062:K1062" si="1276">SUM(G1063:G1064)</f>
        <v>39.282404056421214</v>
      </c>
      <c r="H1062" s="1">
        <f t="shared" si="1276"/>
        <v>37.284125502667912</v>
      </c>
      <c r="I1062" s="1">
        <f t="shared" si="1276"/>
        <v>38.762509577093063</v>
      </c>
      <c r="J1062" s="1">
        <f t="shared" si="1276"/>
        <v>41.396515127461534</v>
      </c>
      <c r="K1062" s="1">
        <f t="shared" si="1276"/>
        <v>41.634638296585727</v>
      </c>
      <c r="L1062" s="1">
        <f t="shared" ref="L1062:O1062" si="1277">SUM(L1063:L1064)</f>
        <v>41.572877051482379</v>
      </c>
      <c r="M1062" s="1">
        <f t="shared" si="1277"/>
        <v>43.032860179106827</v>
      </c>
      <c r="N1062" s="1">
        <f t="shared" si="1277"/>
        <v>41.630956055920777</v>
      </c>
      <c r="O1062" s="1">
        <f t="shared" si="1277"/>
        <v>39.760265850617614</v>
      </c>
      <c r="P1062" s="1">
        <f>SUM(P1063:P1064)</f>
        <v>42.861792080312817</v>
      </c>
      <c r="Q1062" s="1">
        <f>SUM(Q1063:Q1064)</f>
        <v>37.349265310006516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36.569914284771997</v>
      </c>
      <c r="G1063" s="1">
        <f>[1]Residential!C$106</f>
        <v>39.282404056421214</v>
      </c>
      <c r="H1063" s="1">
        <f>[1]Residential!D$106</f>
        <v>37.263213182230288</v>
      </c>
      <c r="I1063" s="1">
        <f>[1]Residential!E$106</f>
        <v>38.740903647056626</v>
      </c>
      <c r="J1063" s="1">
        <f>[1]Residential!F$106</f>
        <v>38.87926426363309</v>
      </c>
      <c r="K1063" s="1">
        <f>[1]Residential!G$106</f>
        <v>36.936338763014405</v>
      </c>
      <c r="L1063" s="1">
        <f>[1]Residential!H$106</f>
        <v>35.832840728203244</v>
      </c>
      <c r="M1063" s="1">
        <f>[1]Residential!I$106</f>
        <v>34.74466262840005</v>
      </c>
      <c r="N1063" s="1">
        <f>[1]Residential!J$106</f>
        <v>32.769430329394496</v>
      </c>
      <c r="O1063" s="1">
        <f>[1]Residential!K$106</f>
        <v>30.537303948488503</v>
      </c>
      <c r="P1063" s="1">
        <f>[1]Residential!L$106</f>
        <v>29.910940899239275</v>
      </c>
      <c r="Q1063" s="1">
        <f>[1]Residential!M$106</f>
        <v>24.385381978925096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2.0912320437623082E-2</v>
      </c>
      <c r="I1064" s="1">
        <f>[1]Residential!E$107</f>
        <v>2.1605930036437324E-2</v>
      </c>
      <c r="J1064" s="1">
        <f>[1]Residential!F$107</f>
        <v>2.517250863828441</v>
      </c>
      <c r="K1064" s="1">
        <f>[1]Residential!G$107</f>
        <v>4.6982995335713227</v>
      </c>
      <c r="L1064" s="1">
        <f>[1]Residential!H$107</f>
        <v>5.7400363232791323</v>
      </c>
      <c r="M1064" s="1">
        <f>[1]Residential!I$107</f>
        <v>8.2881975507067764</v>
      </c>
      <c r="N1064" s="1">
        <f>[1]Residential!J$107</f>
        <v>8.8615257265262777</v>
      </c>
      <c r="O1064" s="1">
        <f>[1]Residential!K$107</f>
        <v>9.2229619021291107</v>
      </c>
      <c r="P1064" s="1">
        <f>[1]Residential!L$107</f>
        <v>12.950851181073544</v>
      </c>
      <c r="Q1064" s="1">
        <f>[1]Residential!M$107</f>
        <v>12.963883331081416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7.2001399322571699E-2</v>
      </c>
      <c r="G1065" s="1">
        <f t="shared" ref="G1065:O1065" si="1278">G1066</f>
        <v>7.2001071413090131E-2</v>
      </c>
      <c r="H1065" s="1">
        <f t="shared" si="1278"/>
        <v>2.4344238940082357E-3</v>
      </c>
      <c r="I1065" s="1">
        <f t="shared" si="1278"/>
        <v>2.0477683601649289E-3</v>
      </c>
      <c r="J1065" s="1">
        <f t="shared" si="1278"/>
        <v>8.3260535955745102E-4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7.2001399322571699E-2</v>
      </c>
      <c r="G1066" s="1">
        <f>[1]Residential!C$108</f>
        <v>7.2001071413090131E-2</v>
      </c>
      <c r="H1066" s="1">
        <f>[1]Residential!D$108</f>
        <v>2.4344238940082357E-3</v>
      </c>
      <c r="I1066" s="1">
        <f>[1]Residential!E$108</f>
        <v>2.0477683601649289E-3</v>
      </c>
      <c r="J1066" s="1">
        <f>[1]Residential!F$108</f>
        <v>8.3260535955745102E-4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3.9789129148722706</v>
      </c>
      <c r="G1067" s="1">
        <f>SUM([1]Residential!C$109:C$110)</f>
        <v>7.6991944715400669</v>
      </c>
      <c r="H1067" s="1">
        <f>SUM([1]Residential!D$109:D$110)</f>
        <v>8.3090598181415061</v>
      </c>
      <c r="I1067" s="1">
        <f>SUM([1]Residential!E$109:E$110)</f>
        <v>8.3335421224584287</v>
      </c>
      <c r="J1067" s="1">
        <f>SUM([1]Residential!F$109:F$110)</f>
        <v>8.3444946569014604</v>
      </c>
      <c r="K1067" s="1">
        <f>SUM([1]Residential!G$109:G$110)</f>
        <v>9.1770069372542249</v>
      </c>
      <c r="L1067" s="1">
        <f>SUM([1]Residential!H$109:H$110)</f>
        <v>8.6505594950016516</v>
      </c>
      <c r="M1067" s="1">
        <f>SUM([1]Residential!I$109:I$110)</f>
        <v>9.1963494258606673</v>
      </c>
      <c r="N1067" s="1">
        <f>SUM([1]Residential!J$109:J$110)</f>
        <v>9.1772462371663046</v>
      </c>
      <c r="O1067" s="1">
        <f>SUM([1]Residential!K$109:K$110)</f>
        <v>8.9613593454027338</v>
      </c>
      <c r="P1067" s="1">
        <f>SUM([1]Residential!L$109:L$110)</f>
        <v>9.0630731409046774</v>
      </c>
      <c r="Q1067" s="1">
        <f>SUM([1]Residential!M$109:M$110)</f>
        <v>8.2749602707297996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7.4258203549150137E-2</v>
      </c>
      <c r="G1068" s="1">
        <f>[1]Residential!C$109</f>
        <v>6.1858474235603964E-3</v>
      </c>
      <c r="H1068" s="1">
        <f>[1]Residential!D$109</f>
        <v>0.17813265716079812</v>
      </c>
      <c r="I1068" s="1">
        <f>[1]Residential!E$109</f>
        <v>1.279692470066605</v>
      </c>
      <c r="J1068" s="1">
        <f>[1]Residential!F$109</f>
        <v>1.3142477141156033</v>
      </c>
      <c r="K1068" s="1">
        <f>[1]Residential!G$109</f>
        <v>1.3394840939971808</v>
      </c>
      <c r="L1068" s="1">
        <f>[1]Residential!H$109</f>
        <v>1.3467414878407034</v>
      </c>
      <c r="M1068" s="1">
        <f>[1]Residential!I$109</f>
        <v>1.3584165301811959</v>
      </c>
      <c r="N1068" s="1">
        <f>[1]Residential!J$109</f>
        <v>1.3584359107126627</v>
      </c>
      <c r="O1068" s="1">
        <f>[1]Residential!K$109</f>
        <v>1.3602237910831505</v>
      </c>
      <c r="P1068" s="1">
        <f>[1]Residential!L$109</f>
        <v>1.3636309205283497</v>
      </c>
      <c r="Q1068" s="1">
        <f>[1]Residential!M$109</f>
        <v>1.3682620147190019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7.4258203549150137E-2</v>
      </c>
      <c r="G1069" s="1">
        <f t="shared" ref="G1069:K1069" si="1279">IFERROR(G$1068/G$1043,0)*G1044</f>
        <v>6.1858474235603964E-3</v>
      </c>
      <c r="H1069" s="1">
        <f t="shared" si="1279"/>
        <v>0.17813265716079812</v>
      </c>
      <c r="I1069" s="1">
        <f t="shared" si="1279"/>
        <v>1.2603009416046664</v>
      </c>
      <c r="J1069" s="1">
        <f t="shared" si="1279"/>
        <v>1.2861990758315001</v>
      </c>
      <c r="K1069" s="1">
        <f t="shared" si="1279"/>
        <v>1.3149048597717616</v>
      </c>
      <c r="L1069" s="1">
        <f t="shared" ref="L1069:O1069" si="1280">IFERROR(L$1068/L$1043,0)*L1044</f>
        <v>1.3214817633738669</v>
      </c>
      <c r="M1069" s="1">
        <f t="shared" si="1280"/>
        <v>1.3000520921300787</v>
      </c>
      <c r="N1069" s="1">
        <f t="shared" si="1280"/>
        <v>1.3013537337851548</v>
      </c>
      <c r="O1069" s="1">
        <f t="shared" si="1280"/>
        <v>1.2975225720620884</v>
      </c>
      <c r="P1069" s="1">
        <f t="shared" ref="P1069:Q1071" si="1281">IFERROR(P$1068/P$1043,0)*P1044</f>
        <v>1.3086387513265418</v>
      </c>
      <c r="Q1069" s="1">
        <f t="shared" si="1281"/>
        <v>1.2650491732614062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1.9391528461938503E-2</v>
      </c>
      <c r="J1071" s="1">
        <f t="shared" si="1284"/>
        <v>2.8048638284103426E-2</v>
      </c>
      <c r="K1071" s="1">
        <f t="shared" si="1284"/>
        <v>2.457923422541922E-2</v>
      </c>
      <c r="L1071" s="1">
        <f t="shared" ref="L1071:O1071" si="1285">IFERROR(L$1068/L$1043,0)*L1046</f>
        <v>2.5259724466836359E-2</v>
      </c>
      <c r="M1071" s="1">
        <f t="shared" si="1285"/>
        <v>5.836443805111733E-2</v>
      </c>
      <c r="N1071" s="1">
        <f t="shared" si="1285"/>
        <v>5.7082176927507791E-2</v>
      </c>
      <c r="O1071" s="1">
        <f t="shared" si="1285"/>
        <v>6.2701219021061946E-2</v>
      </c>
      <c r="P1071" s="1">
        <f t="shared" si="1281"/>
        <v>5.4992169201807932E-2</v>
      </c>
      <c r="Q1071" s="1">
        <f t="shared" si="1281"/>
        <v>0.10321284145759588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3.9046547113231203</v>
      </c>
      <c r="G1072" s="1">
        <f t="shared" ref="G1072:K1072" si="1286">G1067-G1068</f>
        <v>7.6930086241165068</v>
      </c>
      <c r="H1072" s="1">
        <f t="shared" si="1286"/>
        <v>8.1309271609807077</v>
      </c>
      <c r="I1072" s="1">
        <f t="shared" si="1286"/>
        <v>7.0538496523918237</v>
      </c>
      <c r="J1072" s="1">
        <f t="shared" si="1286"/>
        <v>7.0302469427858574</v>
      </c>
      <c r="K1072" s="1">
        <f t="shared" si="1286"/>
        <v>7.8375228432570445</v>
      </c>
      <c r="L1072" s="1">
        <f t="shared" ref="L1072:O1072" si="1287">L1067-L1068</f>
        <v>7.303818007160948</v>
      </c>
      <c r="M1072" s="1">
        <f t="shared" si="1287"/>
        <v>7.8379328956794714</v>
      </c>
      <c r="N1072" s="1">
        <f t="shared" si="1287"/>
        <v>7.8188103264536419</v>
      </c>
      <c r="O1072" s="1">
        <f t="shared" si="1287"/>
        <v>7.6011355543195833</v>
      </c>
      <c r="P1072" s="1">
        <f>P1067-P1068</f>
        <v>7.6994422203763282</v>
      </c>
      <c r="Q1072" s="1">
        <f>Q1067-Q1068</f>
        <v>6.9066982560107979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9.1310726043384527</v>
      </c>
      <c r="G1073" s="1">
        <f t="shared" ref="G1073:O1073" si="1288">G1074</f>
        <v>9.1653862185608848</v>
      </c>
      <c r="H1073" s="1">
        <f t="shared" si="1288"/>
        <v>7.6316250594983437</v>
      </c>
      <c r="I1073" s="1">
        <f t="shared" si="1288"/>
        <v>6.5075789015242629</v>
      </c>
      <c r="J1073" s="1">
        <f t="shared" si="1288"/>
        <v>6.0447668377533645</v>
      </c>
      <c r="K1073" s="1">
        <f t="shared" si="1288"/>
        <v>5.3045464462815914</v>
      </c>
      <c r="L1073" s="1">
        <f t="shared" si="1288"/>
        <v>4.5733640772969926</v>
      </c>
      <c r="M1073" s="1">
        <f t="shared" si="1288"/>
        <v>3.8755721587609968</v>
      </c>
      <c r="N1073" s="1">
        <f t="shared" si="1288"/>
        <v>3.6731245201975558</v>
      </c>
      <c r="O1073" s="1">
        <f t="shared" si="1288"/>
        <v>3.108951062223531</v>
      </c>
      <c r="P1073" s="1">
        <f>P1074</f>
        <v>2.9005258087955359</v>
      </c>
      <c r="Q1073" s="1">
        <f>Q1074</f>
        <v>1.8121840279758157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9.1310726043384527</v>
      </c>
      <c r="G1074" s="1">
        <f>[1]Residential!C$111</f>
        <v>9.1653862185608848</v>
      </c>
      <c r="H1074" s="1">
        <f>[1]Residential!D$111</f>
        <v>7.6316250594983437</v>
      </c>
      <c r="I1074" s="1">
        <f>[1]Residential!E$111</f>
        <v>6.5075789015242629</v>
      </c>
      <c r="J1074" s="1">
        <f>[1]Residential!F$111</f>
        <v>6.0447668377533645</v>
      </c>
      <c r="K1074" s="1">
        <f>[1]Residential!G$111</f>
        <v>5.3045464462815914</v>
      </c>
      <c r="L1074" s="1">
        <f>[1]Residential!H$111</f>
        <v>4.5733640772969926</v>
      </c>
      <c r="M1074" s="1">
        <f>[1]Residential!I$111</f>
        <v>3.8755721587609968</v>
      </c>
      <c r="N1074" s="1">
        <f>[1]Residential!J$111</f>
        <v>3.6731245201975558</v>
      </c>
      <c r="O1074" s="1">
        <f>[1]Residential!K$111</f>
        <v>3.108951062223531</v>
      </c>
      <c r="P1074" s="1">
        <f>[1]Residential!L$111</f>
        <v>2.9005258087955359</v>
      </c>
      <c r="Q1074" s="1">
        <f>[1]Residential!M$111</f>
        <v>1.8121840279758157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2.6968847458818139</v>
      </c>
      <c r="G1075" s="1">
        <f t="shared" ref="G1075:O1075" si="1289">G1076</f>
        <v>3.1682218510614346</v>
      </c>
      <c r="H1075" s="1">
        <f t="shared" si="1289"/>
        <v>3.1694113023353512</v>
      </c>
      <c r="I1075" s="1">
        <f t="shared" si="1289"/>
        <v>3.3001222293027506</v>
      </c>
      <c r="J1075" s="1">
        <f t="shared" si="1289"/>
        <v>3.4149390951568286</v>
      </c>
      <c r="K1075" s="1">
        <f t="shared" si="1289"/>
        <v>3.5007673663759098</v>
      </c>
      <c r="L1075" s="1">
        <f t="shared" si="1289"/>
        <v>3.5690884344514204</v>
      </c>
      <c r="M1075" s="1">
        <f t="shared" si="1289"/>
        <v>3.6247546537085928</v>
      </c>
      <c r="N1075" s="1">
        <f t="shared" si="1289"/>
        <v>3.6670775317154667</v>
      </c>
      <c r="O1075" s="1">
        <f t="shared" si="1289"/>
        <v>3.7047103670117005</v>
      </c>
      <c r="P1075" s="1">
        <f>P1076</f>
        <v>3.7047381892432285</v>
      </c>
      <c r="Q1075" s="1">
        <f>Q1076</f>
        <v>3.7049337947305547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2.6968847458818139</v>
      </c>
      <c r="G1076" s="1">
        <f>[1]Residential!C$112</f>
        <v>3.1682218510614346</v>
      </c>
      <c r="H1076" s="1">
        <f>[1]Residential!D$112</f>
        <v>3.1694113023353512</v>
      </c>
      <c r="I1076" s="1">
        <f>[1]Residential!E$112</f>
        <v>3.3001222293027506</v>
      </c>
      <c r="J1076" s="1">
        <f>[1]Residential!F$112</f>
        <v>3.4149390951568286</v>
      </c>
      <c r="K1076" s="1">
        <f>[1]Residential!G$112</f>
        <v>3.5007673663759098</v>
      </c>
      <c r="L1076" s="1">
        <f>[1]Residential!H$112</f>
        <v>3.5690884344514204</v>
      </c>
      <c r="M1076" s="1">
        <f>[1]Residential!I$112</f>
        <v>3.6247546537085928</v>
      </c>
      <c r="N1076" s="1">
        <f>[1]Residential!J$112</f>
        <v>3.6670775317154667</v>
      </c>
      <c r="O1076" s="1">
        <f>[1]Residential!K$112</f>
        <v>3.7047103670117005</v>
      </c>
      <c r="P1076" s="1">
        <f>[1]Residential!L$112</f>
        <v>3.7047381892432285</v>
      </c>
      <c r="Q1076" s="1">
        <f>[1]Residential!M$112</f>
        <v>3.7049337947305547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0.78533730095981547</v>
      </c>
      <c r="G1077" s="1">
        <f t="shared" ref="G1077:O1077" si="1290">G1078</f>
        <v>0.94128356798612234</v>
      </c>
      <c r="H1077" s="1">
        <f t="shared" si="1290"/>
        <v>0.94233316510069087</v>
      </c>
      <c r="I1077" s="1">
        <f t="shared" si="1290"/>
        <v>0.94223218201168568</v>
      </c>
      <c r="J1077" s="1">
        <f t="shared" si="1290"/>
        <v>0.89041682760955132</v>
      </c>
      <c r="K1077" s="1">
        <f t="shared" si="1290"/>
        <v>0.86889262973666348</v>
      </c>
      <c r="L1077" s="1">
        <f t="shared" si="1290"/>
        <v>0.86837591665321767</v>
      </c>
      <c r="M1077" s="1">
        <f t="shared" si="1290"/>
        <v>0.81880320472149892</v>
      </c>
      <c r="N1077" s="1">
        <f t="shared" si="1290"/>
        <v>0.80100997462223844</v>
      </c>
      <c r="O1077" s="1">
        <f t="shared" si="1290"/>
        <v>0.76397188832199814</v>
      </c>
      <c r="P1077" s="1">
        <f>P1078</f>
        <v>0.75991317905138966</v>
      </c>
      <c r="Q1077" s="1">
        <f>Q1078</f>
        <v>0.63994123516700574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0.78533730095981547</v>
      </c>
      <c r="G1078" s="1">
        <f>[1]Residential!C$113</f>
        <v>0.94128356798612234</v>
      </c>
      <c r="H1078" s="1">
        <f>[1]Residential!D$113</f>
        <v>0.94233316510069087</v>
      </c>
      <c r="I1078" s="1">
        <f>[1]Residential!E$113</f>
        <v>0.94223218201168568</v>
      </c>
      <c r="J1078" s="1">
        <f>[1]Residential!F$113</f>
        <v>0.89041682760955132</v>
      </c>
      <c r="K1078" s="1">
        <f>[1]Residential!G$113</f>
        <v>0.86889262973666348</v>
      </c>
      <c r="L1078" s="1">
        <f>[1]Residential!H$113</f>
        <v>0.86837591665321767</v>
      </c>
      <c r="M1078" s="1">
        <f>[1]Residential!I$113</f>
        <v>0.81880320472149892</v>
      </c>
      <c r="N1078" s="1">
        <f>[1]Residential!J$113</f>
        <v>0.80100997462223844</v>
      </c>
      <c r="O1078" s="1">
        <f>[1]Residential!K$113</f>
        <v>0.76397188832199814</v>
      </c>
      <c r="P1078" s="1">
        <f>[1]Residential!L$113</f>
        <v>0.75991317905138966</v>
      </c>
      <c r="Q1078" s="1">
        <f>[1]Residential!M$113</f>
        <v>0.63994123516700574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2.9319829617262463</v>
      </c>
      <c r="G1081" s="1">
        <f>[1]Residential!C$10-[1]Residential!C$223</f>
        <v>6.9172597350051737</v>
      </c>
      <c r="H1081" s="1">
        <f>[1]Residential!D$10-[1]Residential!D$223</f>
        <v>6.9168342094384965</v>
      </c>
      <c r="I1081" s="1">
        <f>[1]Residential!E$10-[1]Residential!E$223</f>
        <v>6.9175517814212997</v>
      </c>
      <c r="J1081" s="1">
        <f>[1]Residential!F$10-[1]Residential!F$223</f>
        <v>6.9175928629022767</v>
      </c>
      <c r="K1081" s="1">
        <f>[1]Residential!G$10-[1]Residential!G$223</f>
        <v>6.9178006583080434</v>
      </c>
      <c r="L1081" s="1">
        <f>[1]Residential!H$10-[1]Residential!H$223</f>
        <v>6.917408632244868</v>
      </c>
      <c r="M1081" s="1">
        <f>[1]Residential!I$10-[1]Residential!I$223</f>
        <v>6.9169405979804646</v>
      </c>
      <c r="N1081" s="1">
        <f>[1]Residential!J$10-[1]Residential!J$223</f>
        <v>6.9178507932489604</v>
      </c>
      <c r="O1081" s="1">
        <f>[1]Residential!K$10-[1]Residential!K$223</f>
        <v>6.9169945862567284</v>
      </c>
      <c r="P1081" s="1">
        <f>[1]Residential!L$10-[1]Residential!L$223</f>
        <v>6.9176638210718613</v>
      </c>
      <c r="Q1081" s="1">
        <f>[1]Residential!M$10-[1]Residential!M$223</f>
        <v>6.9196012584215181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26.978279158915655</v>
      </c>
      <c r="G1082" s="1">
        <f>[1]Residential!C$224</f>
        <v>25.930164194563403</v>
      </c>
      <c r="H1082" s="1">
        <f>[1]Residential!D$224</f>
        <v>25.95824908879823</v>
      </c>
      <c r="I1082" s="1">
        <f>[1]Residential!E$224</f>
        <v>25.598207647500338</v>
      </c>
      <c r="J1082" s="1">
        <f>[1]Residential!F$224</f>
        <v>25.711988351469767</v>
      </c>
      <c r="K1082" s="1">
        <f>[1]Residential!G$224</f>
        <v>25.590228065699222</v>
      </c>
      <c r="L1082" s="1">
        <f>[1]Residential!H$224</f>
        <v>25.389300301857915</v>
      </c>
      <c r="M1082" s="1">
        <f>[1]Residential!I$224</f>
        <v>25.153629986542708</v>
      </c>
      <c r="N1082" s="1">
        <f>[1]Residential!J$224</f>
        <v>25.454131994362839</v>
      </c>
      <c r="O1082" s="1">
        <f>[1]Residential!K$224</f>
        <v>24.989281577151878</v>
      </c>
      <c r="P1082" s="1">
        <f>[1]Residential!L$224</f>
        <v>24.530688485052973</v>
      </c>
      <c r="Q1082" s="1">
        <f>[1]Residential!M$224</f>
        <v>24.101639128738999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9.8845840665252105</v>
      </c>
      <c r="G1083" s="1">
        <f t="shared" ref="G1083:K1083" si="1292">SUM(G1084:G1085)</f>
        <v>10.604164805828086</v>
      </c>
      <c r="H1083" s="1">
        <f t="shared" si="1292"/>
        <v>11.867134727812525</v>
      </c>
      <c r="I1083" s="1">
        <f t="shared" si="1292"/>
        <v>11.139043713116305</v>
      </c>
      <c r="J1083" s="1">
        <f t="shared" si="1292"/>
        <v>11.895053885325986</v>
      </c>
      <c r="K1083" s="1">
        <f t="shared" si="1292"/>
        <v>11.625396989918997</v>
      </c>
      <c r="L1083" s="1">
        <f t="shared" ref="L1083:O1083" si="1293">SUM(L1084:L1085)</f>
        <v>11.361058099528027</v>
      </c>
      <c r="M1083" s="1">
        <f t="shared" si="1293"/>
        <v>10.319802429710808</v>
      </c>
      <c r="N1083" s="1">
        <f t="shared" si="1293"/>
        <v>10.966611405098563</v>
      </c>
      <c r="O1083" s="1">
        <f t="shared" si="1293"/>
        <v>11.05922348211997</v>
      </c>
      <c r="P1083" s="1">
        <f>SUM(P1084:P1085)</f>
        <v>9.5295320760743358</v>
      </c>
      <c r="Q1083" s="1">
        <f>SUM(Q1084:Q1085)</f>
        <v>10.797735270504948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6.6446943461681052</v>
      </c>
      <c r="G1084" s="1">
        <f>[1]Residential!C$231-G1058</f>
        <v>6.9687085976860264</v>
      </c>
      <c r="H1084" s="1">
        <f>[1]Residential!D$231-H1058</f>
        <v>6.916094233221072</v>
      </c>
      <c r="I1084" s="1">
        <f>[1]Residential!E$231-I1058</f>
        <v>5.1393318615835257</v>
      </c>
      <c r="J1084" s="1">
        <f>[1]Residential!F$231-J1058</f>
        <v>4.1005480045130263</v>
      </c>
      <c r="K1084" s="1">
        <f>[1]Residential!G$231-K1058</f>
        <v>3.5889831571513184</v>
      </c>
      <c r="L1084" s="1">
        <f>[1]Residential!H$231-L1058</f>
        <v>2.9914987721424429</v>
      </c>
      <c r="M1084" s="1">
        <f>[1]Residential!I$231-M1058</f>
        <v>1.9027628112269754</v>
      </c>
      <c r="N1084" s="1">
        <f>[1]Residential!J$231-N1058</f>
        <v>0.5228961936005756</v>
      </c>
      <c r="O1084" s="1">
        <f>[1]Residential!K$231-O1058</f>
        <v>0.51358213235110572</v>
      </c>
      <c r="P1084" s="1">
        <f>[1]Residential!L$231-P1058</f>
        <v>0.43183625770895595</v>
      </c>
      <c r="Q1084" s="1">
        <f>[1]Residential!M$231-Q1058</f>
        <v>0.35312443517928516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3.2398897203571053</v>
      </c>
      <c r="G1085" s="1">
        <f>[1]Residential!C$233-G1059</f>
        <v>3.6354562081420596</v>
      </c>
      <c r="H1085" s="1">
        <f>[1]Residential!D$233-H1059</f>
        <v>4.951040494591453</v>
      </c>
      <c r="I1085" s="1">
        <f>[1]Residential!E$233-I1059</f>
        <v>5.9997118515327799</v>
      </c>
      <c r="J1085" s="1">
        <f>[1]Residential!F$233-J1059</f>
        <v>7.7945058808129595</v>
      </c>
      <c r="K1085" s="1">
        <f>[1]Residential!G$233-K1059</f>
        <v>8.0364138327676784</v>
      </c>
      <c r="L1085" s="1">
        <f>[1]Residential!H$233-L1059</f>
        <v>8.3695593273855842</v>
      </c>
      <c r="M1085" s="1">
        <f>[1]Residential!I$233-M1059</f>
        <v>8.4170396184838339</v>
      </c>
      <c r="N1085" s="1">
        <f>[1]Residential!J$233-N1059</f>
        <v>10.443715211497988</v>
      </c>
      <c r="O1085" s="1">
        <f>[1]Residential!K$233-O1059</f>
        <v>10.545641349768864</v>
      </c>
      <c r="P1085" s="1">
        <f>[1]Residential!L$233-P1059</f>
        <v>9.0976958183653807</v>
      </c>
      <c r="Q1085" s="1">
        <f>[1]Residential!M$233-Q1059</f>
        <v>10.444610835325662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6.9844559408686422</v>
      </c>
      <c r="G1086" s="1">
        <f t="shared" ref="G1086:O1086" si="1294">G1087</f>
        <v>5.9088397311101559</v>
      </c>
      <c r="H1086" s="1">
        <f t="shared" si="1294"/>
        <v>1.1734630726016348</v>
      </c>
      <c r="I1086" s="1">
        <f t="shared" si="1294"/>
        <v>1.9369998591298199</v>
      </c>
      <c r="J1086" s="1">
        <f t="shared" si="1294"/>
        <v>0.55908598152831956</v>
      </c>
      <c r="K1086" s="1">
        <f t="shared" si="1294"/>
        <v>8.7055568004821282E-3</v>
      </c>
      <c r="L1086" s="1">
        <f t="shared" si="1294"/>
        <v>8.7321483410498502E-3</v>
      </c>
      <c r="M1086" s="1">
        <f t="shared" si="1294"/>
        <v>8.2894588130280056E-3</v>
      </c>
      <c r="N1086" s="1">
        <f t="shared" si="1294"/>
        <v>1.0081890596321585E-2</v>
      </c>
      <c r="O1086" s="1">
        <f t="shared" si="1294"/>
        <v>1.4147892006828755E-2</v>
      </c>
      <c r="P1086" s="1">
        <f>P1087</f>
        <v>1.155108479380651E-2</v>
      </c>
      <c r="Q1086" s="1">
        <f>Q1087</f>
        <v>2.9188394433787401E-2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6.9844559408686422</v>
      </c>
      <c r="G1087" s="1">
        <f>[1]Residential!C$234-G1061</f>
        <v>5.9088397311101559</v>
      </c>
      <c r="H1087" s="1">
        <f>[1]Residential!D$234-H1061</f>
        <v>1.1734630726016348</v>
      </c>
      <c r="I1087" s="1">
        <f>[1]Residential!E$234-I1061</f>
        <v>1.9369998591298199</v>
      </c>
      <c r="J1087" s="1">
        <f>[1]Residential!F$234-J1061</f>
        <v>0.55908598152831956</v>
      </c>
      <c r="K1087" s="1">
        <f>[1]Residential!G$234-K1061</f>
        <v>8.7055568004821282E-3</v>
      </c>
      <c r="L1087" s="1">
        <f>[1]Residential!H$234-L1061</f>
        <v>8.7321483410498502E-3</v>
      </c>
      <c r="M1087" s="1">
        <f>[1]Residential!I$234-M1061</f>
        <v>8.2894588130280056E-3</v>
      </c>
      <c r="N1087" s="1">
        <f>[1]Residential!J$234-N1061</f>
        <v>1.0081890596321585E-2</v>
      </c>
      <c r="O1087" s="1">
        <f>[1]Residential!K$234-O1061</f>
        <v>1.4147892006828755E-2</v>
      </c>
      <c r="P1087" s="1">
        <f>[1]Residential!L$234-P1061</f>
        <v>1.155108479380651E-2</v>
      </c>
      <c r="Q1087" s="1">
        <f>[1]Residential!M$234-Q1061</f>
        <v>2.9188394433787401E-2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6.3804488914021604</v>
      </c>
      <c r="G1088" s="1">
        <f t="shared" ref="G1088:K1088" si="1295">SUM(G1089:G1090)</f>
        <v>5.1749834541718016</v>
      </c>
      <c r="H1088" s="1">
        <f t="shared" si="1295"/>
        <v>9.0873336282757595</v>
      </c>
      <c r="I1088" s="1">
        <f t="shared" si="1295"/>
        <v>9.171631819846251</v>
      </c>
      <c r="J1088" s="1">
        <f t="shared" si="1295"/>
        <v>10.284594206758459</v>
      </c>
      <c r="K1088" s="1">
        <f t="shared" si="1295"/>
        <v>10.891659260199562</v>
      </c>
      <c r="L1088" s="1">
        <f t="shared" ref="L1088:O1088" si="1296">SUM(L1089:L1090)</f>
        <v>11.074453776084226</v>
      </c>
      <c r="M1088" s="1">
        <f t="shared" si="1296"/>
        <v>11.874459532153301</v>
      </c>
      <c r="N1088" s="1">
        <f t="shared" si="1296"/>
        <v>11.558853736564785</v>
      </c>
      <c r="O1088" s="1">
        <f t="shared" si="1296"/>
        <v>11.103427846789465</v>
      </c>
      <c r="P1088" s="1">
        <f>SUM(P1089:P1090)</f>
        <v>12.173076002916035</v>
      </c>
      <c r="Q1088" s="1">
        <f>SUM(Q1089:Q1090)</f>
        <v>10.792231618411048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6.3804488914021604</v>
      </c>
      <c r="G1089" s="1">
        <f>[1]Residential!C$235-G1063</f>
        <v>5.1749834541718016</v>
      </c>
      <c r="H1089" s="1">
        <f>[1]Residential!D$235-H1063</f>
        <v>9.0831331233492563</v>
      </c>
      <c r="I1089" s="1">
        <f>[1]Residential!E$235-I1063</f>
        <v>9.1668111131639023</v>
      </c>
      <c r="J1089" s="1">
        <f>[1]Residential!F$235-J1063</f>
        <v>9.778596588327261</v>
      </c>
      <c r="K1089" s="1">
        <f>[1]Residential!G$235-K1063</f>
        <v>9.5932709531485116</v>
      </c>
      <c r="L1089" s="1">
        <f>[1]Residential!H$235-L1063</f>
        <v>9.306686874355826</v>
      </c>
      <c r="M1089" s="1">
        <f>[1]Residential!I$235-M1063</f>
        <v>9.0239992458574605</v>
      </c>
      <c r="N1089" s="1">
        <f>[1]Residential!J$235-N1063</f>
        <v>8.5110182474886216</v>
      </c>
      <c r="O1089" s="1">
        <f>[1]Residential!K$235-O1063</f>
        <v>7.9312933147356652</v>
      </c>
      <c r="P1089" s="1">
        <f>[1]Residential!L$235-P1063</f>
        <v>7.7686004684404857</v>
      </c>
      <c r="Q1089" s="1">
        <f>[1]Residential!M$235-Q1063</f>
        <v>6.3334875945076803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4.2005049265034997E-3</v>
      </c>
      <c r="I1090" s="1">
        <f>[1]Residential!E$236-I1064</f>
        <v>4.8207066823483212E-3</v>
      </c>
      <c r="J1090" s="1">
        <f>[1]Residential!F$236-J1064</f>
        <v>0.50599761843119762</v>
      </c>
      <c r="K1090" s="1">
        <f>[1]Residential!G$236-K1064</f>
        <v>1.2983883070510505</v>
      </c>
      <c r="L1090" s="1">
        <f>[1]Residential!H$236-L1064</f>
        <v>1.7677669017284012</v>
      </c>
      <c r="M1090" s="1">
        <f>[1]Residential!I$236-M1064</f>
        <v>2.8504602862958404</v>
      </c>
      <c r="N1090" s="1">
        <f>[1]Residential!J$236-N1064</f>
        <v>3.0478354890761636</v>
      </c>
      <c r="O1090" s="1">
        <f>[1]Residential!K$236-O1064</f>
        <v>3.1721345320537999</v>
      </c>
      <c r="P1090" s="1">
        <f>[1]Residential!L$236-P1064</f>
        <v>4.4044755344755497</v>
      </c>
      <c r="Q1090" s="1">
        <f>[1]Residential!M$236-Q1064</f>
        <v>4.4587440239033675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1.317039189678203</v>
      </c>
      <c r="G1093" s="1">
        <f t="shared" ref="G1093:K1093" si="1297">SUM(G1094,G1098)</f>
        <v>1.4633764974104058</v>
      </c>
      <c r="H1093" s="1">
        <f t="shared" si="1297"/>
        <v>1.4492640147870115</v>
      </c>
      <c r="I1093" s="1">
        <f t="shared" si="1297"/>
        <v>1.453555829869938</v>
      </c>
      <c r="J1093" s="1">
        <f t="shared" si="1297"/>
        <v>1.4554645997460229</v>
      </c>
      <c r="K1093" s="1">
        <f t="shared" si="1297"/>
        <v>1.6006732206528613</v>
      </c>
      <c r="L1093" s="1">
        <f t="shared" ref="L1093:O1093" si="1298">SUM(L1094,L1098)</f>
        <v>1.5088501803201593</v>
      </c>
      <c r="M1093" s="1">
        <f t="shared" si="1298"/>
        <v>1.6040416896171155</v>
      </c>
      <c r="N1093" s="1">
        <f t="shared" si="1298"/>
        <v>1.6007139721580084</v>
      </c>
      <c r="O1093" s="1">
        <f t="shared" si="1298"/>
        <v>1.5630584666602805</v>
      </c>
      <c r="P1093" s="1">
        <f>SUM(P1094,P1098)</f>
        <v>1.5807988977765455</v>
      </c>
      <c r="Q1093" s="1">
        <f>SUM(Q1094,Q1098)</f>
        <v>1.4433336830065393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2.4579820247830508E-2</v>
      </c>
      <c r="G1094" s="1">
        <f>[1]Residential!C$238-G1068</f>
        <v>1.1757364708303419E-3</v>
      </c>
      <c r="H1094" s="1">
        <f>[1]Residential!D$238-H1068</f>
        <v>3.1069850925598441E-2</v>
      </c>
      <c r="I1094" s="1">
        <f>[1]Residential!E$238-I1068</f>
        <v>0.22320694165486921</v>
      </c>
      <c r="J1094" s="1">
        <f>[1]Residential!F$238-J1068</f>
        <v>0.22923389634030689</v>
      </c>
      <c r="K1094" s="1">
        <f>[1]Residential!G$238-K1068</f>
        <v>0.23363568682157476</v>
      </c>
      <c r="L1094" s="1">
        <f>[1]Residential!H$238-L1068</f>
        <v>0.23490170062956106</v>
      </c>
      <c r="M1094" s="1">
        <f>[1]Residential!I$238-M1068</f>
        <v>0.23693714161711954</v>
      </c>
      <c r="N1094" s="1">
        <f>[1]Residential!J$238-N1068</f>
        <v>0.23694115711450814</v>
      </c>
      <c r="O1094" s="1">
        <f>[1]Residential!K$238-O1068</f>
        <v>0.23725299156717528</v>
      </c>
      <c r="P1094" s="1">
        <f>[1]Residential!L$238-P1068</f>
        <v>0.23784716537442141</v>
      </c>
      <c r="Q1094" s="1">
        <f>[1]Residential!M$238-Q1068</f>
        <v>0.23865475946848935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2.4579820247830512E-2</v>
      </c>
      <c r="G1095" s="1">
        <f t="shared" ref="G1095:K1097" si="1299">IFERROR(G$1094/G$1043,0)*G1044</f>
        <v>1.1757364708303419E-3</v>
      </c>
      <c r="H1095" s="1">
        <f t="shared" si="1299"/>
        <v>3.1069850925598441E-2</v>
      </c>
      <c r="I1095" s="1">
        <f t="shared" si="1299"/>
        <v>0.21982462608824144</v>
      </c>
      <c r="J1095" s="1">
        <f t="shared" si="1299"/>
        <v>0.22434159287890681</v>
      </c>
      <c r="K1095" s="1">
        <f t="shared" si="1299"/>
        <v>0.22934852410307796</v>
      </c>
      <c r="L1095" s="1">
        <f t="shared" ref="L1095:O1095" si="1300">IFERROR(L$1094/L$1043,0)*L1044</f>
        <v>0.23049584227570019</v>
      </c>
      <c r="M1095" s="1">
        <f t="shared" si="1300"/>
        <v>0.22675712479851046</v>
      </c>
      <c r="N1095" s="1">
        <f t="shared" si="1300"/>
        <v>0.22698476760421965</v>
      </c>
      <c r="O1095" s="1">
        <f t="shared" si="1300"/>
        <v>0.22631651781544815</v>
      </c>
      <c r="P1095" s="1">
        <f t="shared" ref="P1095:Q1097" si="1301">IFERROR(P$1094/P$1043,0)*P1044</f>
        <v>0.22825532394171708</v>
      </c>
      <c r="Q1095" s="1">
        <f t="shared" si="1301"/>
        <v>0.22065218716352003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3.3823155666277884E-3</v>
      </c>
      <c r="J1097" s="1">
        <f t="shared" si="1299"/>
        <v>4.8923034614000941E-3</v>
      </c>
      <c r="K1097" s="1">
        <f t="shared" si="1299"/>
        <v>4.2871627184968E-3</v>
      </c>
      <c r="L1097" s="1">
        <f t="shared" ref="L1097:O1097" si="1303">IFERROR(L$1094/L$1043,0)*L1046</f>
        <v>4.4058583538608793E-3</v>
      </c>
      <c r="M1097" s="1">
        <f t="shared" si="1303"/>
        <v>1.0180016818609097E-2</v>
      </c>
      <c r="N1097" s="1">
        <f t="shared" si="1303"/>
        <v>9.9563895102885124E-3</v>
      </c>
      <c r="O1097" s="1">
        <f t="shared" si="1303"/>
        <v>1.0936473751727113E-2</v>
      </c>
      <c r="P1097" s="1">
        <f t="shared" si="1301"/>
        <v>9.5918414327043327E-3</v>
      </c>
      <c r="Q1097" s="1">
        <f t="shared" si="1301"/>
        <v>1.8002572304969353E-2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1.2924593694303725</v>
      </c>
      <c r="G1098" s="1">
        <f>[1]Residential!C$239-G1072</f>
        <v>1.4622007609395755</v>
      </c>
      <c r="H1098" s="1">
        <f>[1]Residential!D$239-H1072</f>
        <v>1.4181941638614131</v>
      </c>
      <c r="I1098" s="1">
        <f>[1]Residential!E$239-I1072</f>
        <v>1.2303488882150688</v>
      </c>
      <c r="J1098" s="1">
        <f>[1]Residential!F$239-J1072</f>
        <v>1.226230703405716</v>
      </c>
      <c r="K1098" s="1">
        <f>[1]Residential!G$239-K1072</f>
        <v>1.3670375338312866</v>
      </c>
      <c r="L1098" s="1">
        <f>[1]Residential!H$239-L1072</f>
        <v>1.2739484796905982</v>
      </c>
      <c r="M1098" s="1">
        <f>[1]Residential!I$239-M1072</f>
        <v>1.3671045479999959</v>
      </c>
      <c r="N1098" s="1">
        <f>[1]Residential!J$239-N1072</f>
        <v>1.3637728150435002</v>
      </c>
      <c r="O1098" s="1">
        <f>[1]Residential!K$239-O1072</f>
        <v>1.3258054750931052</v>
      </c>
      <c r="P1098" s="1">
        <f>[1]Residential!L$239-P1072</f>
        <v>1.3429517324021241</v>
      </c>
      <c r="Q1098" s="1">
        <f>[1]Residential!M$239-Q1072</f>
        <v>1.20467892353805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0.52047060280576218</v>
      </c>
      <c r="G1099" s="1">
        <f t="shared" ref="G1099:O1099" si="1304">G1100</f>
        <v>0.59724127241978131</v>
      </c>
      <c r="H1099" s="1">
        <f t="shared" si="1304"/>
        <v>0.31030408613450344</v>
      </c>
      <c r="I1099" s="1">
        <f t="shared" si="1304"/>
        <v>0.26454115620872276</v>
      </c>
      <c r="J1099" s="1">
        <f t="shared" si="1304"/>
        <v>0.24571513731428229</v>
      </c>
      <c r="K1099" s="1">
        <f t="shared" si="1304"/>
        <v>0.21562662752097062</v>
      </c>
      <c r="L1099" s="1">
        <f t="shared" si="1304"/>
        <v>0.18591605212148643</v>
      </c>
      <c r="M1099" s="1">
        <f t="shared" si="1304"/>
        <v>0.15756313468786809</v>
      </c>
      <c r="N1099" s="1">
        <f t="shared" si="1304"/>
        <v>0.14933045896395347</v>
      </c>
      <c r="O1099" s="1">
        <f t="shared" si="1304"/>
        <v>0.12646774765285507</v>
      </c>
      <c r="P1099" s="1">
        <f>P1100</f>
        <v>0.1179529029969193</v>
      </c>
      <c r="Q1099" s="1">
        <f>Q1100</f>
        <v>7.394205920672059E-2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0.52047060280576218</v>
      </c>
      <c r="G1100" s="1">
        <f>[1]Residential!C$240-G1074</f>
        <v>0.59724127241978131</v>
      </c>
      <c r="H1100" s="1">
        <f>[1]Residential!D$240-H1074</f>
        <v>0.31030408613450344</v>
      </c>
      <c r="I1100" s="1">
        <f>[1]Residential!E$240-I1074</f>
        <v>0.26454115620872276</v>
      </c>
      <c r="J1100" s="1">
        <f>[1]Residential!F$240-J1074</f>
        <v>0.24571513731428229</v>
      </c>
      <c r="K1100" s="1">
        <f>[1]Residential!G$240-K1074</f>
        <v>0.21562662752097062</v>
      </c>
      <c r="L1100" s="1">
        <f>[1]Residential!H$240-L1074</f>
        <v>0.18591605212148643</v>
      </c>
      <c r="M1100" s="1">
        <f>[1]Residential!I$240-M1074</f>
        <v>0.15756313468786809</v>
      </c>
      <c r="N1100" s="1">
        <f>[1]Residential!J$240-N1074</f>
        <v>0.14933045896395347</v>
      </c>
      <c r="O1100" s="1">
        <f>[1]Residential!K$240-O1074</f>
        <v>0.12646774765285507</v>
      </c>
      <c r="P1100" s="1">
        <f>[1]Residential!L$240-P1074</f>
        <v>0.1179529029969193</v>
      </c>
      <c r="Q1100" s="1">
        <f>[1]Residential!M$240-Q1074</f>
        <v>7.394205920672059E-2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0.16979244297582419</v>
      </c>
      <c r="G1101" s="1">
        <f t="shared" ref="G1101" si="1305">G1102</f>
        <v>0.19483711179238794</v>
      </c>
      <c r="H1101" s="1">
        <f t="shared" ref="H1101" si="1306">H1102</f>
        <v>0.12883580377742065</v>
      </c>
      <c r="I1101" s="1">
        <f t="shared" ref="I1101" si="1307">I1102</f>
        <v>0.13415194295702682</v>
      </c>
      <c r="J1101" s="1">
        <f t="shared" ref="J1101" si="1308">J1102</f>
        <v>0.1388173982764962</v>
      </c>
      <c r="K1101" s="1">
        <f t="shared" ref="K1101:O1101" si="1309">K1102</f>
        <v>0.14230655258808911</v>
      </c>
      <c r="L1101" s="1">
        <f t="shared" si="1309"/>
        <v>0.14508519250839713</v>
      </c>
      <c r="M1101" s="1">
        <f t="shared" si="1309"/>
        <v>0.14735910153152076</v>
      </c>
      <c r="N1101" s="1">
        <f t="shared" si="1309"/>
        <v>0.1490722197576746</v>
      </c>
      <c r="O1101" s="1">
        <f t="shared" si="1309"/>
        <v>0.15061739163486809</v>
      </c>
      <c r="P1101" s="1">
        <f>P1102</f>
        <v>0.15061163879541928</v>
      </c>
      <c r="Q1101" s="1">
        <f>Q1102</f>
        <v>0.15067427041731829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0.16979244297582419</v>
      </c>
      <c r="G1102" s="1">
        <f>[1]Residential!C$241-G1076</f>
        <v>0.19483711179238794</v>
      </c>
      <c r="H1102" s="1">
        <f>[1]Residential!D$241-H1076</f>
        <v>0.12883580377742065</v>
      </c>
      <c r="I1102" s="1">
        <f>[1]Residential!E$241-I1076</f>
        <v>0.13415194295702682</v>
      </c>
      <c r="J1102" s="1">
        <f>[1]Residential!F$241-J1076</f>
        <v>0.1388173982764962</v>
      </c>
      <c r="K1102" s="1">
        <f>[1]Residential!G$241-K1076</f>
        <v>0.14230655258808911</v>
      </c>
      <c r="L1102" s="1">
        <f>[1]Residential!H$241-L1076</f>
        <v>0.14508519250839713</v>
      </c>
      <c r="M1102" s="1">
        <f>[1]Residential!I$241-M1076</f>
        <v>0.14735910153152076</v>
      </c>
      <c r="N1102" s="1">
        <f>[1]Residential!J$241-N1076</f>
        <v>0.1490722197576746</v>
      </c>
      <c r="O1102" s="1">
        <f>[1]Residential!K$241-O1076</f>
        <v>0.15061739163486809</v>
      </c>
      <c r="P1102" s="1">
        <f>[1]Residential!L$241-P1076</f>
        <v>0.15061163879541928</v>
      </c>
      <c r="Q1102" s="1">
        <f>[1]Residential!M$241-Q1076</f>
        <v>0.15067427041731829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1.9867213218307875</v>
      </c>
      <c r="H1103" s="1">
        <f t="shared" ref="H1103" si="1311">H1104</f>
        <v>1.9419137554093702</v>
      </c>
      <c r="I1103" s="1">
        <f t="shared" ref="I1103" si="1312">I1104</f>
        <v>1.4982833263722737</v>
      </c>
      <c r="J1103" s="1">
        <f t="shared" ref="J1103" si="1313">J1104</f>
        <v>1.133257142520196</v>
      </c>
      <c r="K1103" s="1">
        <f t="shared" ref="K1103:O1103" si="1314">K1104</f>
        <v>1.1058598580182588</v>
      </c>
      <c r="L1103" s="1">
        <f t="shared" si="1314"/>
        <v>1.1052048529545691</v>
      </c>
      <c r="M1103" s="1">
        <f t="shared" si="1314"/>
        <v>1.042114640029062</v>
      </c>
      <c r="N1103" s="1">
        <f t="shared" si="1314"/>
        <v>1.0194683112235334</v>
      </c>
      <c r="O1103" s="1">
        <f t="shared" si="1314"/>
        <v>0.97233875028761307</v>
      </c>
      <c r="P1103" s="1">
        <f>P1104</f>
        <v>0.96716588169991191</v>
      </c>
      <c r="Q1103" s="1">
        <f>Q1104</f>
        <v>0.814533832758634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1.9867213218307875</v>
      </c>
      <c r="H1104" s="1">
        <f>[1]Residential!D$242-H1078</f>
        <v>1.9419137554093702</v>
      </c>
      <c r="I1104" s="1">
        <f>[1]Residential!E$242-I1078</f>
        <v>1.4982833263722737</v>
      </c>
      <c r="J1104" s="1">
        <f>[1]Residential!F$242-J1078</f>
        <v>1.133257142520196</v>
      </c>
      <c r="K1104" s="1">
        <f>[1]Residential!G$242-K1078</f>
        <v>1.1058598580182588</v>
      </c>
      <c r="L1104" s="1">
        <f>[1]Residential!H$242-L1078</f>
        <v>1.1052048529545691</v>
      </c>
      <c r="M1104" s="1">
        <f>[1]Residential!I$242-M1078</f>
        <v>1.042114640029062</v>
      </c>
      <c r="N1104" s="1">
        <f>[1]Residential!J$242-N1078</f>
        <v>1.0194683112235334</v>
      </c>
      <c r="O1104" s="1">
        <f>[1]Residential!K$242-O1078</f>
        <v>0.97233875028761307</v>
      </c>
      <c r="P1104" s="1">
        <f>[1]Residential!L$242-P1078</f>
        <v>0.96716588169991191</v>
      </c>
      <c r="Q1104" s="1">
        <f>[1]Residential!M$242-Q1078</f>
        <v>0.814533832758634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0.95000000000000062</v>
      </c>
      <c r="G1109" s="4">
        <f t="shared" ref="G1109:K1110" si="1322">IFERROR(G1058/G975,"-")</f>
        <v>0.95</v>
      </c>
      <c r="H1109" s="4">
        <f t="shared" si="1322"/>
        <v>0.9500000000000004</v>
      </c>
      <c r="I1109" s="4">
        <f t="shared" si="1322"/>
        <v>0.95000000000000062</v>
      </c>
      <c r="J1109" s="4">
        <f t="shared" si="1322"/>
        <v>0.95</v>
      </c>
      <c r="K1109" s="4">
        <f t="shared" si="1322"/>
        <v>0.94999999999999984</v>
      </c>
      <c r="L1109" s="4">
        <f t="shared" ref="L1109:O1109" si="1323">IFERROR(L1058/L975,"-")</f>
        <v>0.94999999999999973</v>
      </c>
      <c r="M1109" s="4">
        <f t="shared" si="1323"/>
        <v>0.94999999999999973</v>
      </c>
      <c r="N1109" s="4">
        <f t="shared" si="1323"/>
        <v>0.95000000000000073</v>
      </c>
      <c r="O1109" s="4">
        <f t="shared" si="1323"/>
        <v>0.95000000000000018</v>
      </c>
      <c r="P1109" s="4">
        <f>IFERROR(P1058/P975,"-")</f>
        <v>0.94999999999999962</v>
      </c>
      <c r="Q1109" s="4">
        <f>IFERROR(Q1058/Q975,"-")</f>
        <v>0.94999999999999973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322"/>
        <v>3.253333333333337</v>
      </c>
      <c r="H1110" s="4">
        <f t="shared" si="1322"/>
        <v>3.333333333333333</v>
      </c>
      <c r="I1110" s="4">
        <f t="shared" si="1322"/>
        <v>3.4666666666666668</v>
      </c>
      <c r="J1110" s="4">
        <f t="shared" si="1322"/>
        <v>3.5833333333333339</v>
      </c>
      <c r="K1110" s="4">
        <f t="shared" si="1322"/>
        <v>3.6999999999999997</v>
      </c>
      <c r="L1110" s="4">
        <f t="shared" ref="L1110:O1110" si="1324">IFERROR(L1059/L976,"-")</f>
        <v>3.7999999999999989</v>
      </c>
      <c r="M1110" s="4">
        <f t="shared" si="1324"/>
        <v>3.9000000000000017</v>
      </c>
      <c r="N1110" s="4">
        <f t="shared" si="1324"/>
        <v>3.9000000000000017</v>
      </c>
      <c r="O1110" s="4">
        <f t="shared" si="1324"/>
        <v>3.8999999999999995</v>
      </c>
      <c r="P1110" s="4">
        <f>IFERROR(P1059/P976,"-")</f>
        <v>3.9</v>
      </c>
      <c r="Q1110" s="4">
        <f>IFERROR(Q1059/Q976,"-")</f>
        <v>3.9000000000000012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0.89583333333333348</v>
      </c>
      <c r="G1111" s="4">
        <f t="shared" ref="G1111:K1111" si="1325">IFERROR(G1061/G985,"-")</f>
        <v>0.89583333333333426</v>
      </c>
      <c r="H1111" s="4">
        <f t="shared" si="1325"/>
        <v>0.89583333333333393</v>
      </c>
      <c r="I1111" s="4">
        <f t="shared" si="1325"/>
        <v>0.8958333333333337</v>
      </c>
      <c r="J1111" s="4">
        <f t="shared" si="1325"/>
        <v>0.89583333333333404</v>
      </c>
      <c r="K1111" s="4">
        <f t="shared" si="1325"/>
        <v>0.89583333333333426</v>
      </c>
      <c r="L1111" s="4">
        <f t="shared" ref="L1111:O1111" si="1326">IFERROR(L1061/L985,"-")</f>
        <v>0.89583333333333393</v>
      </c>
      <c r="M1111" s="4">
        <f t="shared" si="1326"/>
        <v>0.89583333333333381</v>
      </c>
      <c r="N1111" s="4">
        <f t="shared" si="1326"/>
        <v>0.89583333333333415</v>
      </c>
      <c r="O1111" s="4">
        <f t="shared" si="1326"/>
        <v>0.89583333333333359</v>
      </c>
      <c r="P1111" s="4">
        <f>IFERROR(P1061/P985,"-")</f>
        <v>0.89583333333333315</v>
      </c>
      <c r="Q1111" s="4">
        <f>IFERROR(Q1061/Q985,"-")</f>
        <v>0.89583333333333415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0.95000000000000018</v>
      </c>
      <c r="G1112" s="4">
        <f t="shared" ref="G1112:K1112" si="1327">IFERROR(G1063/G998,"-")</f>
        <v>0.94999999999999962</v>
      </c>
      <c r="H1112" s="4">
        <f t="shared" si="1327"/>
        <v>0.95</v>
      </c>
      <c r="I1112" s="4">
        <f t="shared" si="1327"/>
        <v>0.94999999999999962</v>
      </c>
      <c r="J1112" s="4">
        <f t="shared" si="1327"/>
        <v>0.95000000000000018</v>
      </c>
      <c r="K1112" s="4">
        <f t="shared" si="1327"/>
        <v>0.95000000000000018</v>
      </c>
      <c r="L1112" s="4">
        <f t="shared" ref="L1112:O1112" si="1328">IFERROR(L1063/L998,"-")</f>
        <v>0.94999999999999962</v>
      </c>
      <c r="M1112" s="4">
        <f t="shared" si="1328"/>
        <v>0.95000000000000029</v>
      </c>
      <c r="N1112" s="4">
        <f t="shared" si="1328"/>
        <v>0.95000000000000018</v>
      </c>
      <c r="O1112" s="4">
        <f t="shared" si="1328"/>
        <v>0.94999999999999962</v>
      </c>
      <c r="P1112" s="4">
        <f>IFERROR(P1063/P998,"-")</f>
        <v>0.95000000000000018</v>
      </c>
      <c r="Q1112" s="4">
        <f>IFERROR(Q1063/Q998,"-")</f>
        <v>0.94999999999999962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1.9999999999999993</v>
      </c>
      <c r="I1113" s="4">
        <f t="shared" si="1329"/>
        <v>2.0799999999999992</v>
      </c>
      <c r="J1113" s="4">
        <f t="shared" si="1329"/>
        <v>2.15</v>
      </c>
      <c r="K1113" s="4">
        <f t="shared" si="1329"/>
        <v>2.220000000000002</v>
      </c>
      <c r="L1113" s="4">
        <f t="shared" ref="L1113:O1113" si="1330">IFERROR(L1064/L999,"-")</f>
        <v>2.2799999999999994</v>
      </c>
      <c r="M1113" s="4">
        <f t="shared" si="1330"/>
        <v>2.339999999999999</v>
      </c>
      <c r="N1113" s="4">
        <f t="shared" si="1330"/>
        <v>2.3400000000000007</v>
      </c>
      <c r="O1113" s="4">
        <f t="shared" si="1330"/>
        <v>2.3400000000000012</v>
      </c>
      <c r="P1113" s="4">
        <f>IFERROR(P1064/P999,"-")</f>
        <v>2.3399999999999994</v>
      </c>
      <c r="Q1113" s="4">
        <f>IFERROR(Q1064/Q999,"-")</f>
        <v>2.3400000000000003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0.72000000000000053</v>
      </c>
      <c r="G1114" s="4">
        <f t="shared" ref="G1114:K1114" si="1331">IFERROR(G1066/G1017,"-")</f>
        <v>0.72000000000000042</v>
      </c>
      <c r="H1114" s="4">
        <f t="shared" si="1331"/>
        <v>0.71999999999999931</v>
      </c>
      <c r="I1114" s="4">
        <f t="shared" si="1331"/>
        <v>0.71999999999999909</v>
      </c>
      <c r="J1114" s="4">
        <f t="shared" si="1331"/>
        <v>0.72000000000000031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333">IFERROR(G1074/G1022,"-")</f>
        <v>0.72000000000000042</v>
      </c>
      <c r="H1119" s="4">
        <f t="shared" si="1333"/>
        <v>0.71999999999999986</v>
      </c>
      <c r="I1119" s="4">
        <f t="shared" si="1333"/>
        <v>0.7200000000000002</v>
      </c>
      <c r="J1119" s="4">
        <f t="shared" si="1333"/>
        <v>0.71999999999999986</v>
      </c>
      <c r="K1119" s="4">
        <f t="shared" si="1333"/>
        <v>0.72000000000000008</v>
      </c>
      <c r="L1119" s="4">
        <f t="shared" ref="L1119:O1119" si="1334">IFERROR(L1074/L1022,"-")</f>
        <v>0.71999999999999953</v>
      </c>
      <c r="M1119" s="4">
        <f t="shared" si="1334"/>
        <v>0.72000000000000075</v>
      </c>
      <c r="N1119" s="4">
        <f t="shared" si="1334"/>
        <v>0.72000000000000042</v>
      </c>
      <c r="O1119" s="4">
        <f t="shared" si="1334"/>
        <v>0.71999999999999964</v>
      </c>
      <c r="P1119" s="4">
        <f>IFERROR(P1074/P1022,"-")</f>
        <v>0.72000000000000008</v>
      </c>
      <c r="Q1119" s="4">
        <f>IFERROR(Q1074/Q1022,"-")</f>
        <v>0.71999999999999953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0.90000000000000047</v>
      </c>
      <c r="G1120" s="4">
        <f t="shared" ref="G1120:K1120" si="1335">IFERROR(G1076/G1027,"-")</f>
        <v>0.90000000000000024</v>
      </c>
      <c r="H1120" s="4">
        <f t="shared" si="1335"/>
        <v>0.89999999999999958</v>
      </c>
      <c r="I1120" s="4">
        <f t="shared" si="1335"/>
        <v>0.89999999999999925</v>
      </c>
      <c r="J1120" s="4">
        <f t="shared" si="1335"/>
        <v>0.90000000000000013</v>
      </c>
      <c r="K1120" s="4">
        <f t="shared" si="1335"/>
        <v>0.90000000000000091</v>
      </c>
      <c r="L1120" s="4">
        <f t="shared" ref="L1120:O1120" si="1336">IFERROR(L1076/L1027,"-")</f>
        <v>0.90000000000000047</v>
      </c>
      <c r="M1120" s="4">
        <f t="shared" si="1336"/>
        <v>0.9</v>
      </c>
      <c r="N1120" s="4">
        <f t="shared" si="1336"/>
        <v>0.89999999999999991</v>
      </c>
      <c r="O1120" s="4">
        <f t="shared" si="1336"/>
        <v>0.8999999999999998</v>
      </c>
      <c r="P1120" s="4">
        <f>IFERROR(P1076/P1027,"-")</f>
        <v>0.8999999999999998</v>
      </c>
      <c r="Q1120" s="4">
        <f>IFERROR(Q1076/Q1027,"-")</f>
        <v>0.90000000000000047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0.79000000000000026</v>
      </c>
      <c r="G1123" s="4">
        <f t="shared" ref="G1123:K1124" si="1339">IFERROR(G1084/G978,"-")</f>
        <v>0.79199999999999993</v>
      </c>
      <c r="H1123" s="4">
        <f t="shared" si="1339"/>
        <v>0.79500000000000004</v>
      </c>
      <c r="I1123" s="4">
        <f t="shared" si="1339"/>
        <v>0.79999999999999893</v>
      </c>
      <c r="J1123" s="4">
        <f t="shared" si="1339"/>
        <v>0.8049999999999996</v>
      </c>
      <c r="K1123" s="4">
        <f t="shared" si="1339"/>
        <v>0.80999999999999983</v>
      </c>
      <c r="L1123" s="4">
        <f t="shared" ref="L1123:O1123" si="1340">IFERROR(L1084/L978,"-")</f>
        <v>0.81499999999999961</v>
      </c>
      <c r="M1123" s="4">
        <f t="shared" si="1340"/>
        <v>0.81999999999999962</v>
      </c>
      <c r="N1123" s="4">
        <f t="shared" si="1340"/>
        <v>0.82000000000000006</v>
      </c>
      <c r="O1123" s="4">
        <f t="shared" si="1340"/>
        <v>0.82</v>
      </c>
      <c r="P1123" s="4">
        <f>IFERROR(P1084/P978,"-")</f>
        <v>0.82000000000000051</v>
      </c>
      <c r="Q1123" s="4">
        <f>IFERROR(Q1084/Q978,"-")</f>
        <v>0.82000000000000062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2.8199999999999985</v>
      </c>
      <c r="G1124" s="4">
        <f t="shared" si="1339"/>
        <v>2.8260000000000005</v>
      </c>
      <c r="H1124" s="4">
        <f t="shared" si="1339"/>
        <v>2.8350000000000026</v>
      </c>
      <c r="I1124" s="4">
        <f t="shared" si="1339"/>
        <v>2.85</v>
      </c>
      <c r="J1124" s="4">
        <f t="shared" si="1339"/>
        <v>2.9299999999999975</v>
      </c>
      <c r="K1124" s="4">
        <f t="shared" si="1339"/>
        <v>3.0100000000000016</v>
      </c>
      <c r="L1124" s="4">
        <f t="shared" ref="L1124:O1124" si="1341">IFERROR(L1085/L979,"-")</f>
        <v>3.0650000000000004</v>
      </c>
      <c r="M1124" s="4">
        <f t="shared" si="1341"/>
        <v>3.12</v>
      </c>
      <c r="N1124" s="4">
        <f t="shared" si="1341"/>
        <v>3.1200000000000006</v>
      </c>
      <c r="O1124" s="4">
        <f t="shared" si="1341"/>
        <v>3.1199999999999966</v>
      </c>
      <c r="P1124" s="4">
        <f>IFERROR(P1085/P979,"-")</f>
        <v>3.1200000000000032</v>
      </c>
      <c r="Q1124" s="4">
        <f>IFERROR(Q1085/Q979,"-")</f>
        <v>3.1200000000000006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0.70833333333333304</v>
      </c>
      <c r="G1125" s="4">
        <f t="shared" ref="G1125:K1125" si="1342">IFERROR(G1087/G991,"-")</f>
        <v>0.71458333333333335</v>
      </c>
      <c r="H1125" s="4">
        <f t="shared" si="1342"/>
        <v>0.72395833333333426</v>
      </c>
      <c r="I1125" s="4">
        <f t="shared" si="1342"/>
        <v>0.73958333333333237</v>
      </c>
      <c r="J1125" s="4">
        <f t="shared" si="1342"/>
        <v>0.74739583333332871</v>
      </c>
      <c r="K1125" s="4">
        <f t="shared" si="1342"/>
        <v>0.75520833333342585</v>
      </c>
      <c r="L1125" s="4">
        <f t="shared" ref="L1125:O1125" si="1343">IFERROR(L1087/L991,"-")</f>
        <v>0.75520833333342618</v>
      </c>
      <c r="M1125" s="4">
        <f t="shared" si="1343"/>
        <v>0.75520833333323956</v>
      </c>
      <c r="N1125" s="4">
        <f t="shared" si="1343"/>
        <v>0.75520833333329052</v>
      </c>
      <c r="O1125" s="4">
        <f t="shared" si="1343"/>
        <v>0.75520833333323856</v>
      </c>
      <c r="P1125" s="4">
        <f>IFERROR(P1087/P991,"-")</f>
        <v>0.75520833333335546</v>
      </c>
      <c r="Q1125" s="4">
        <f>IFERROR(Q1087/Q991,"-")</f>
        <v>0.75520833333334303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0.75000000000000044</v>
      </c>
      <c r="G1126" s="4">
        <f t="shared" ref="G1126:K1126" si="1344">IFERROR(G1089/G1007,"-")</f>
        <v>0.75400000000000067</v>
      </c>
      <c r="H1126" s="4">
        <f t="shared" si="1344"/>
        <v>0.75999999999999979</v>
      </c>
      <c r="I1126" s="4">
        <f t="shared" si="1344"/>
        <v>0.77010351320706216</v>
      </c>
      <c r="J1126" s="4">
        <f t="shared" si="1344"/>
        <v>0.78025830329802104</v>
      </c>
      <c r="K1126" s="4">
        <f t="shared" si="1344"/>
        <v>0.79031209741058439</v>
      </c>
      <c r="L1126" s="4">
        <f t="shared" ref="L1126:O1126" si="1345">IFERROR(L1089/L1007,"-")</f>
        <v>0.79536897417133046</v>
      </c>
      <c r="M1126" s="4">
        <f t="shared" si="1345"/>
        <v>0.8011827486153843</v>
      </c>
      <c r="N1126" s="4">
        <f t="shared" si="1345"/>
        <v>0.80115304196583637</v>
      </c>
      <c r="O1126" s="4">
        <f t="shared" si="1345"/>
        <v>0.80799320578090483</v>
      </c>
      <c r="P1126" s="4">
        <f>IFERROR(P1089/P1007,"-")</f>
        <v>0.81113629975502177</v>
      </c>
      <c r="Q1126" s="4">
        <f>IFERROR(Q1089/Q1007,"-")</f>
        <v>0.81284490949468546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1.7009999999999985</v>
      </c>
      <c r="I1127" s="4">
        <f t="shared" si="1346"/>
        <v>1.7100000000000009</v>
      </c>
      <c r="J1127" s="4">
        <f t="shared" si="1346"/>
        <v>1.7579999999999993</v>
      </c>
      <c r="K1127" s="4">
        <f t="shared" si="1346"/>
        <v>1.8059999999999969</v>
      </c>
      <c r="L1127" s="4">
        <f t="shared" ref="L1127:O1127" si="1347">IFERROR(L1090/L1008,"-")</f>
        <v>1.8389999999999984</v>
      </c>
      <c r="M1127" s="4">
        <f t="shared" si="1347"/>
        <v>1.8719999999999994</v>
      </c>
      <c r="N1127" s="4">
        <f t="shared" si="1347"/>
        <v>1.8720000000000019</v>
      </c>
      <c r="O1127" s="4">
        <f t="shared" si="1347"/>
        <v>1.8720000000000039</v>
      </c>
      <c r="P1127" s="4">
        <f>IFERROR(P1090/P1008,"-")</f>
        <v>1.8720000000000003</v>
      </c>
      <c r="Q1127" s="4">
        <f>IFERROR(Q1090/Q1008,"-")</f>
        <v>1.8719999999999972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0.50000000000000078</v>
      </c>
      <c r="G1132" s="4">
        <f t="shared" ref="G1132:K1132" si="1348">IFERROR(G1100/G1024,"-")</f>
        <v>0.50000000000000033</v>
      </c>
      <c r="H1132" s="4">
        <f t="shared" si="1348"/>
        <v>0.5</v>
      </c>
      <c r="I1132" s="4">
        <f t="shared" si="1348"/>
        <v>0.4999999999999995</v>
      </c>
      <c r="J1132" s="4">
        <f t="shared" si="1348"/>
        <v>0.49999999999999922</v>
      </c>
      <c r="K1132" s="4">
        <f t="shared" si="1348"/>
        <v>0.50000000000000056</v>
      </c>
      <c r="L1132" s="4">
        <f t="shared" ref="L1132:O1132" si="1349">IFERROR(L1100/L1024,"-")</f>
        <v>0.50000000000000078</v>
      </c>
      <c r="M1132" s="4">
        <f t="shared" si="1349"/>
        <v>0.50000000000000144</v>
      </c>
      <c r="N1132" s="4">
        <f t="shared" si="1349"/>
        <v>0.50000000000000033</v>
      </c>
      <c r="O1132" s="4">
        <f t="shared" si="1349"/>
        <v>0.50000000000000011</v>
      </c>
      <c r="P1132" s="4">
        <f>IFERROR(P1100/P1024,"-")</f>
        <v>0.49999999999999983</v>
      </c>
      <c r="Q1132" s="4">
        <f>IFERROR(Q1100/Q1024,"-")</f>
        <v>0.49999999999999956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0.624999999999999</v>
      </c>
      <c r="G1133" s="4">
        <f t="shared" ref="G1133:K1133" si="1350">IFERROR(G1102/G1029,"-")</f>
        <v>0.624999999999999</v>
      </c>
      <c r="H1133" s="4">
        <f t="shared" si="1350"/>
        <v>0.62499999999999956</v>
      </c>
      <c r="I1133" s="4">
        <f t="shared" si="1350"/>
        <v>0.625</v>
      </c>
      <c r="J1133" s="4">
        <f t="shared" si="1350"/>
        <v>0.625</v>
      </c>
      <c r="K1133" s="4">
        <f t="shared" si="1350"/>
        <v>0.62499999999999944</v>
      </c>
      <c r="L1133" s="4">
        <f t="shared" ref="L1133:O1133" si="1351">IFERROR(L1102/L1029,"-")</f>
        <v>0.62500000000000122</v>
      </c>
      <c r="M1133" s="4">
        <f t="shared" si="1351"/>
        <v>0.625</v>
      </c>
      <c r="N1133" s="4">
        <f t="shared" si="1351"/>
        <v>0.62500000000000011</v>
      </c>
      <c r="O1133" s="4">
        <f t="shared" si="1351"/>
        <v>0.62499999999999933</v>
      </c>
      <c r="P1133" s="4">
        <f>IFERROR(P1102/P1029,"-")</f>
        <v>0.62500000000000122</v>
      </c>
      <c r="Q1133" s="4">
        <f>IFERROR(Q1102/Q1029,"-")</f>
        <v>0.62500000000000011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139.15674287376137</v>
      </c>
      <c r="G1136" s="3">
        <f t="shared" si="1354"/>
        <v>135.66718422186764</v>
      </c>
      <c r="H1136" s="3">
        <f t="shared" si="1354"/>
        <v>131.01323723948681</v>
      </c>
      <c r="I1136" s="3">
        <f t="shared" si="1354"/>
        <v>102.45321645435547</v>
      </c>
      <c r="J1136" s="3">
        <f t="shared" si="1354"/>
        <v>80.389137207330549</v>
      </c>
      <c r="K1136" s="3">
        <f t="shared" si="1354"/>
        <v>75.117446293800811</v>
      </c>
      <c r="L1136" s="3">
        <f t="shared" ref="L1136:O1136" si="1355">L1137+L1152+L1157+L1180+L1203</f>
        <v>66.796949321749864</v>
      </c>
      <c r="M1136" s="3">
        <f t="shared" si="1355"/>
        <v>60.477661156568594</v>
      </c>
      <c r="N1136" s="3">
        <f t="shared" si="1355"/>
        <v>57.394954861429284</v>
      </c>
      <c r="O1136" s="3">
        <f t="shared" si="1355"/>
        <v>54.277439783208813</v>
      </c>
      <c r="P1136" s="3">
        <f>P1137+P1152+P1157+P1180+P1203</f>
        <v>51.87762936242661</v>
      </c>
      <c r="Q1136" s="3">
        <f>Q1137+Q1152+Q1157+Q1180+Q1203</f>
        <v>50.920901945480125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0.73834516291254992</v>
      </c>
      <c r="G1137" s="1">
        <f t="shared" ref="G1137:K1137" si="1356">SUM(G1138:G1151)</f>
        <v>1.5809452228726593</v>
      </c>
      <c r="H1137" s="1">
        <f t="shared" si="1356"/>
        <v>4.231068642775937</v>
      </c>
      <c r="I1137" s="1">
        <f t="shared" si="1356"/>
        <v>14.336793303181487</v>
      </c>
      <c r="J1137" s="1">
        <f t="shared" si="1356"/>
        <v>23.447416535975488</v>
      </c>
      <c r="K1137" s="1">
        <f t="shared" si="1356"/>
        <v>24.831423678913811</v>
      </c>
      <c r="L1137" s="1">
        <f t="shared" ref="L1137:O1137" si="1357">SUM(L1138:L1151)</f>
        <v>24.550019612279929</v>
      </c>
      <c r="M1137" s="1">
        <f t="shared" si="1357"/>
        <v>24.409959553425089</v>
      </c>
      <c r="N1137" s="1">
        <f t="shared" si="1357"/>
        <v>25.333418266935279</v>
      </c>
      <c r="O1137" s="1">
        <f t="shared" si="1357"/>
        <v>25.358285025279425</v>
      </c>
      <c r="P1137" s="1">
        <f>SUM(P1138:P1151)</f>
        <v>25.239476557827057</v>
      </c>
      <c r="Q1137" s="1">
        <f>SUM(Q1138:Q1151)</f>
        <v>25.47425205207384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0.46788615169163977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0.37685523497942575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0.26216038170863126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0.11308783331180229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7.7684214958034245E-3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2.0872768576100473E-2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1.5639304214845932E-2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1.4225574179391916E-2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6.6504877063279216E-3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0.15652492361166759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0.41762483777441184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0.82744134942325098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0.85108402180945419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0.79938073201973048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0.7892202001098152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0.70338919862415639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6.6165036361718568E-2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0.10385237991985524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1.9261966406955147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6.8397949046988007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11.016188777844528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11.340017889872955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10.907847872376196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10.366673562076626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9.9443655495539183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9.3565888693643515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8.7160600718853622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8.4975305371059591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4.57296587911575E-2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9.5509965121711698E-2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0.10875753917140195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1.9294787515462641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5.4227620253105728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7.4483011864386661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7.5044704779745297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6.889333643897098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7.5946049963647964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7.6992096415162541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8.2016016501722664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8.3331454838162813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0.14945763425863609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0.9623618939073183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1.6165394435759664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3.0418177401935278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3.1937768040873911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1.9510833312170568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1.8936623632699656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1.8783098710012587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1.8964962067530033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1.910751162667333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1.9729159097938791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2.021901004472122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4.7396297342389126E-5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7.5935171259566963E-5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1.3122593722591439E-4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1.5581558325376271E-4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2.171780741168426E-4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3.4795207386799051E-4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3.767314808943256E-4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7.5368676869562402E-4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1.3878331064844174E-3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2.0505134966586681E-3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2.9924460056126455E-3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1.3382603135944861E-3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8.8705169283686983E-4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1.642106286900443E-3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2.1640882149888299E-3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2.2535601850773618E-3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1.144356301556983E-3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1.4796659567992113E-3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1.3549844353844421E-3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2.5158485728073356E-3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3.7490040216143897E-2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8.4081161597617721E-2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0.10018591915334266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1.8249284407765215E-2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7.844848325846418E-2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0.1510187490402328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0.22807747847653231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0.17288123085816381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0.18064668143919388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8.4925396686602733E-2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0.18338522723841399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0.15920067094183163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0.12254263759531749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3.3687757890541063E-2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7.3016617979065445E-4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1.7472617067630452E-3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2.996595292037294E-3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7.6722760690690998E-3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3.5256274825132888E-3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7.3413788283531707E-3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6.1539550916451776E-3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0.1080023341084987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0.10155810112075732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6.9586275331340611E-2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0.35964413275881424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4.2924527494709992E-5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7.4565033186651318E-5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1.4883728313653402E-4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2.5406176625631028E-4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5.9751995592030658E-4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7.6132587690253071E-4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1.6458638455021115E-3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1.2251466406196234E-3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3.6101329920217837E-4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1.4841221066826211E-4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7.1678547532759001E-5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5.6228208634774006E-5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3.3337365745436453E-4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5.7475959980908108E-4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2.318698698090366E-3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4.2400663843823825E-3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4.8831362633192594E-3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6.7079708172249342E-3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4.482549564116688E-3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2.3544788941723916E-3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5.1226242906151243E-4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1.4545878023744396E-4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1.305779683849894E-3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0.21870204166893772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1.1935622323869999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2.2353765036397815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1.6665719180261589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1.579286998642669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1.7509191821933914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0.94174851988890673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0.47533268136148621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6.5967701186900957E-2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1.7139629801504836E-4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1.7414937053329962E-4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7.5156662660983656E-4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1.2398509725510111E-3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0.45057127595602647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1.1891585690324236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1.6336172182690121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1.522874968662028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1.460280038030964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1.7950541675982947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2.2954977370922545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2.2380419460926104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1.0465521605247181</v>
      </c>
      <c r="J1151" s="1">
        <f>[1]Transport!F$32</f>
        <v>0.88135877065257884</v>
      </c>
      <c r="K1151" s="1">
        <f>[1]Transport!G$32</f>
        <v>0.89715988165823246</v>
      </c>
      <c r="L1151" s="1">
        <f>[1]Transport!H$32</f>
        <v>0.41804970353470799</v>
      </c>
      <c r="M1151" s="1">
        <f>[1]Transport!I$32</f>
        <v>1.0732420738141775</v>
      </c>
      <c r="N1151" s="1">
        <f>[1]Transport!J$32</f>
        <v>2.3444741416410877</v>
      </c>
      <c r="O1151" s="1">
        <f>[1]Transport!K$32</f>
        <v>3.0196156331733803</v>
      </c>
      <c r="P1151" s="1">
        <f>[1]Transport!L$32</f>
        <v>2.9192920249259182</v>
      </c>
      <c r="Q1151" s="1">
        <f>[1]Transport!M$32</f>
        <v>3.1833450925286164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8.4772366994325201E-4</v>
      </c>
      <c r="G1152" s="1">
        <f t="shared" ref="G1152:K1152" si="1362">SUM(G1153:G1156)</f>
        <v>2.0581677942909707E-3</v>
      </c>
      <c r="H1152" s="1">
        <f t="shared" si="1362"/>
        <v>1.9767130731415472E-3</v>
      </c>
      <c r="I1152" s="1">
        <f t="shared" si="1362"/>
        <v>1.106265724642746E-5</v>
      </c>
      <c r="J1152" s="1">
        <f t="shared" si="1362"/>
        <v>1.0500787275759019E-5</v>
      </c>
      <c r="K1152" s="1">
        <f t="shared" si="1362"/>
        <v>9.4505953137087066E-6</v>
      </c>
      <c r="L1152" s="1">
        <f t="shared" ref="L1152:O1152" si="1363">SUM(L1153:L1156)</f>
        <v>9.4530461381191778E-6</v>
      </c>
      <c r="M1152" s="1">
        <f t="shared" si="1363"/>
        <v>9.018189346973099E-6</v>
      </c>
      <c r="N1152" s="1">
        <f t="shared" si="1363"/>
        <v>8.0725071891263874E-6</v>
      </c>
      <c r="O1152" s="1">
        <f t="shared" si="1363"/>
        <v>7.9002916771789295E-6</v>
      </c>
      <c r="P1152" s="1">
        <f>SUM(P1153:P1156)</f>
        <v>7.4843184438262507E-6</v>
      </c>
      <c r="Q1152" s="1">
        <f>SUM(Q1153:Q1156)</f>
        <v>1.3143130555891076E-5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3.4589920613624007E-5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4.6648809457319835E-5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4.6726523881479822E-7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5.8903325149495292E-7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2.099639714267877E-7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1.1656272305221414E-7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1.0879869037049905E-7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9.6364722494712492E-8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7.404594743751771E-8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6.6376288606882984E-7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8.3447111108243065E-5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1.2210232003704788E-4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1.3398165033607672E-4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2.6269489286333242E-6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3.0608817702356021E-6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2.4900776987473218E-6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2.7088098812200506E-6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2.5818336129301188E-6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2.2440159009123588E-6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2.3304774488490911E-6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2.1442827297845455E-6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3.8109223741689778E-6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7.6427655883500891E-4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1.863947134858565E-3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1.7458538332669176E-3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6.0264246428355733E-6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4.4035167805668427E-6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4.1210931333103467E-6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4.037033422971861E-6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3.9302840967544838E-6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3.6752654458115851E-6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3.3649053604423593E-6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3.4186748498459323E-6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5.0933308114649873E-6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3.752841878173404E-5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5.0228780081233259E-5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2.409283674958562E-6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2.5691234861417755E-6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2.2503912301560856E-6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2.4972388625004785E-6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2.3895089142362829E-6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2.0444271520319434E-6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2.1085441453927664E-6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1.8473149167582548E-6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3.5751144841882797E-6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77.927617756919688</v>
      </c>
      <c r="G1157" s="1">
        <f t="shared" ref="G1157:K1157" si="1364">SUM(G1162:G1179)</f>
        <v>74.747682890232483</v>
      </c>
      <c r="H1157" s="1">
        <f t="shared" si="1364"/>
        <v>78.48857898338548</v>
      </c>
      <c r="I1157" s="1">
        <f t="shared" si="1364"/>
        <v>56.193349679425744</v>
      </c>
      <c r="J1157" s="1">
        <f t="shared" si="1364"/>
        <v>41.057676390418415</v>
      </c>
      <c r="K1157" s="1">
        <f t="shared" si="1364"/>
        <v>36.249723554247915</v>
      </c>
      <c r="L1157" s="1">
        <f t="shared" ref="L1157:O1157" si="1365">SUM(L1162:L1179)</f>
        <v>31.499213008627414</v>
      </c>
      <c r="M1157" s="1">
        <f t="shared" si="1365"/>
        <v>27.568927574971468</v>
      </c>
      <c r="N1157" s="1">
        <f t="shared" si="1365"/>
        <v>24.899019925899552</v>
      </c>
      <c r="O1157" s="1">
        <f t="shared" si="1365"/>
        <v>22.447906876330798</v>
      </c>
      <c r="P1157" s="1">
        <f>SUM(P1162:P1179)</f>
        <v>20.591579520236952</v>
      </c>
      <c r="Q1157" s="1">
        <f>SUM(Q1162:Q1179)</f>
        <v>19.631260897890062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73.661718947405447</v>
      </c>
      <c r="G1158" s="1">
        <f t="shared" si="1366"/>
        <v>70.655926271833209</v>
      </c>
      <c r="H1158" s="1">
        <f t="shared" si="1366"/>
        <v>74.191924448536327</v>
      </c>
      <c r="I1158" s="1">
        <f t="shared" si="1366"/>
        <v>52.482941438517578</v>
      </c>
      <c r="J1158" s="1">
        <f t="shared" si="1366"/>
        <v>38.558341685987173</v>
      </c>
      <c r="K1158" s="1">
        <f>IF(K1157-K1159&lt;0,0,K1157-K1159)</f>
        <v>34.264705430250473</v>
      </c>
      <c r="L1158" s="1">
        <f t="shared" ref="L1158:O1158" si="1367">IF(L1157-L1159&lt;0,0,L1157-L1159)</f>
        <v>29.774262195546061</v>
      </c>
      <c r="M1158" s="1">
        <f t="shared" si="1367"/>
        <v>26.058560149152651</v>
      </c>
      <c r="N1158" s="1">
        <f t="shared" si="1367"/>
        <v>23.535280866821328</v>
      </c>
      <c r="O1158" s="1">
        <f t="shared" si="1367"/>
        <v>21.217635066561783</v>
      </c>
      <c r="P1158" s="1">
        <f>IF(P1157-P1159&lt;0,0,P1157-P1159)</f>
        <v>19.463255244564188</v>
      </c>
      <c r="Q1158" s="1">
        <f>IF(Q1157-Q1159&lt;0,0,Q1157-Q1159)</f>
        <v>18.553816180593127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4.2658988095142423</v>
      </c>
      <c r="G1159" s="1">
        <f t="shared" ref="G1159" si="1369">SUM(G1160:G1161)</f>
        <v>4.0917566183992689</v>
      </c>
      <c r="H1159" s="1">
        <f t="shared" ref="H1159" si="1370">SUM(H1160:H1161)</f>
        <v>4.2966545348491492</v>
      </c>
      <c r="I1159" s="1">
        <f t="shared" ref="I1159" si="1371">SUM(I1160:I1161)</f>
        <v>3.7104082409081642</v>
      </c>
      <c r="J1159" s="1">
        <f t="shared" ref="J1159" si="1372">SUM(J1160:J1161)</f>
        <v>2.4993347044312415</v>
      </c>
      <c r="K1159" s="1">
        <f t="shared" ref="K1159" si="1373">SUM(K1160:K1161)</f>
        <v>1.9850181239974409</v>
      </c>
      <c r="L1159" s="1">
        <f t="shared" ref="L1159:O1159" si="1374">SUM(L1160:L1161)</f>
        <v>1.7249508130813529</v>
      </c>
      <c r="M1159" s="1">
        <f t="shared" si="1374"/>
        <v>1.510367425818816</v>
      </c>
      <c r="N1159" s="1">
        <f t="shared" si="1374"/>
        <v>1.3637390590782237</v>
      </c>
      <c r="O1159" s="1">
        <f t="shared" si="1374"/>
        <v>1.2302718097690155</v>
      </c>
      <c r="P1159" s="1">
        <f>SUM(P1160:P1161)</f>
        <v>1.1283242756727627</v>
      </c>
      <c r="Q1159" s="1">
        <f>SUM(Q1160:Q1161)</f>
        <v>1.0774447172969361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4.2658988095142423</v>
      </c>
      <c r="G1160" s="1">
        <f>[1]Transport!C$25/SUM([1]Transport!C$21,[1]Transport!C$25)*G1157*(G$35+G$600)/(G$35+G$600+G$39)</f>
        <v>4.0917566183992689</v>
      </c>
      <c r="H1160" s="1">
        <f>[1]Transport!D$25/SUM([1]Transport!D$21,[1]Transport!D$25)*H1157*(H$35+H$600)/(H$35+H$600+H$39)</f>
        <v>4.2966545348491492</v>
      </c>
      <c r="I1160" s="1">
        <f>[1]Transport!E$25/SUM([1]Transport!E$21,[1]Transport!E$25)*I1157*(I$35+I$600)/(I$35+I$600+I$39)</f>
        <v>3.7104082409081642</v>
      </c>
      <c r="J1160" s="1">
        <f>[1]Transport!F$25/SUM([1]Transport!F$21,[1]Transport!F$25)*J1157*(J$35+J$600)/(J$35+J$600+J$39)</f>
        <v>2.4993347044312415</v>
      </c>
      <c r="K1160" s="1">
        <f>[1]Transport!G$25/SUM([1]Transport!G$21,[1]Transport!G$25)*K1157*(K$35+K$600)/(K$35+K$600+K$39)</f>
        <v>1.9850181239974409</v>
      </c>
      <c r="L1160" s="1">
        <f>[1]Transport!H$25/SUM([1]Transport!H$21,[1]Transport!H$25)*L1157*(L$35+L$600)/(L$35+L$600+L$39)</f>
        <v>1.7249508130813529</v>
      </c>
      <c r="M1160" s="1">
        <f>[1]Transport!I$25/SUM([1]Transport!I$21,[1]Transport!I$25)*M1157*(M$35+M$600)/(M$35+M$600+M$39)</f>
        <v>1.510367425818816</v>
      </c>
      <c r="N1160" s="1">
        <f>[1]Transport!J$25/SUM([1]Transport!J$21,[1]Transport!J$25)*N1157*(N$35+N$600)/(N$35+N$600+N$39)</f>
        <v>1.3637390590782237</v>
      </c>
      <c r="O1160" s="1">
        <f>[1]Transport!K$25/SUM([1]Transport!K$21,[1]Transport!K$25)*O1157*(O$35+O$600)/(O$35+O$600+O$39)</f>
        <v>1.2302718097690155</v>
      </c>
      <c r="P1160" s="1">
        <f>[1]Transport!L$25/SUM([1]Transport!L$21,[1]Transport!L$25)*P1157*(P$35+P$600)/(P$35+P$600+P$39)</f>
        <v>1.1283242756727627</v>
      </c>
      <c r="Q1160" s="1">
        <f>[1]Transport!M$25/SUM([1]Transport!M$21,[1]Transport!M$25)*Q1157*(Q$35+Q$600)/(Q$35+Q$600+Q$39)</f>
        <v>1.0774447172969361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</v>
      </c>
      <c r="L1161" s="1">
        <f>(L$39+L$719)/([1]Transport!H$21+[1]Transport!H$25)*L1157</f>
        <v>0</v>
      </c>
      <c r="M1161" s="1">
        <f>(M$39+M$719)/([1]Transport!I$21+[1]Transport!I$25)*M1157</f>
        <v>0</v>
      </c>
      <c r="N1161" s="1">
        <f>(N$39+N$719)/([1]Transport!J$21+[1]Transport!J$25)*N1157</f>
        <v>0</v>
      </c>
      <c r="O1161" s="1">
        <f>(O$39+O$719)/([1]Transport!K$21+[1]Transport!K$25)*O1157</f>
        <v>0</v>
      </c>
      <c r="P1161" s="1">
        <f>(P$39+P$719)/([1]Transport!L$21+[1]Transport!L$25)*P1157</f>
        <v>0</v>
      </c>
      <c r="Q1161" s="1">
        <f>(Q$39+Q$719)/([1]Transport!M$21+[1]Transport!M$25)*Q1157</f>
        <v>0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1.2540884085535984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1.2428803782986582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0.92517134261590417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0.43896296569655818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4.554775667888121E-2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5.3891253854111337E-2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3.8135502722623872E-2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2.9699348673536689E-2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0.27430305667126809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0.48824090209684418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0.37923909801419892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0.15115130234912791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2.6344846735588005E-2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0.12639933354046745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0.4363551273313746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0.58203698782507518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0.13911625684589798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0.20577383861995791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0.24351427809400925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0.19355301795817548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1.0988199730497092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0.94630783135081431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0.67155220775563551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7.3811279537742353E-3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4.7264331233316369E-3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6.6857153510189067E-3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1.3437829627280188E-2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1.3435848897662576E-2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0.10318706709557117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1.1198877244443912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1.0594972252321682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0.84747679643074947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0.26943638831809197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2.5065071315730578E-3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2.8098330775676501E-3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3.3726522960290124E-3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3.1782374385251823E-3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3.5654967003493974E-3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3.7386696406439277E-3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3.3606829151695801E-3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9.0583074884478046E-2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0.13582916063036507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0.13046877489066458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0.10862741235086766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1.8535560229768041E-2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7.6896174988433626E-3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1.164964474709425E-2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1.2196602775183978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1.031947851222399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0.81410449035235666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0.26259079584863254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9.6595624766070299E-3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63.987652490496764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54.408135372339181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46.940951660560202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13.154730023686417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0.4970846120636081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0.55102227968716777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0.38431492663583838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0.29297155325957636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1.8505466513836007E-2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3.3947332951754106E-3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2.1537719073109396E-3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1.4022036097716668E-3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7.6823766299473622E-4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7.4569956788124957E-4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8.3518547780876966E-4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1.0594948819847895E-3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3.7667103370195418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5.3074678175564083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5.2616548617774042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4.1294610851026636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0.18637244186681221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1.5613922270080989E-2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7.0392028832762668E-3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3.5957663929413511E-3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1.9185759134884711E-3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1.9058167981041126E-3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2.1481891183303425E-3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2.5934145909470327E-3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3.7870634142838817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5.7417962893290238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7.5431830587563251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6.2579235513367504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2.4479642932096923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1.1215357684439491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0.65511763867534911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3.1978267533571719E-2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6.087440966157852E-3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3.7505588039077583E-3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4.4586569537908814E-3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4.7334618112815216E-3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3.9117353005997622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5.2553897455502856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13.262253646628317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25.219054121819809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31.741117520371397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29.270219691979875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25.711271283299908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22.541432534136469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20.131826319481959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17.878753469946378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16.332069937225903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15.168293909490805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7.4117306938350298E-4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0.21331935184044423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0.19810292255146372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0.14290941110064961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2.7918607761774752E-2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1.4548173828578318E-3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1.0843135311527487E-3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8.1304589396949628E-4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1.174679341302317E-3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2.6093679950598423E-3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3.5093007073837895E-3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6.2679767213338791E-4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7.4949535891024278E-3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9.4896537673981336E-3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8.4283545095561203E-3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4.8361354948182915E-3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2.6136440879236159E-3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2.047046323259501E-3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1.6431182086074079E-3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2.2084392093053916E-3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3.2610908282944624E-3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3.6716806985013918E-3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9.9201681107092686E-4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5.4727403586477324E-3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7.8498882225174361E-3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7.0569344333966579E-3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4.7491233215580155E-3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3.5222433340058174E-3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3.2893578843590935E-3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2.8625771193496433E-3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3.7971504970894044E-3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5.4691451758018088E-3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5.4288425625296987E-3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1.3072196378169697E-3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1.1683974696885189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4.0106432344725729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3.7775995625443977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3.839962062784291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3.6668862639741477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3.4822114245565006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3.294818694195754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3.1795286434590153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3.0813850741633066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3.0398470587332271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3.0476608106574379E-4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1.0627840594552029E-3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1.3506194077507088E-3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1.3607819541292081E-3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1.166024529516397E-3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1.0347823174309532E-3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1.2284483003644827E-3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9.2805179267497248E-4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1.7385355144219638E-3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3.1713246052476741E-3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4.6110332431967384E-3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6.9107972976639939E-3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8.5210469913806347E-2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0.1665250674378474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0.16085058436136285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0.13039341145370548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1.5814545326540353E-2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4.6512244470837509E-3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4.2855419729340817E-3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2.7454824953148673E-3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4.6287771038825984E-3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7.9697807499593668E-2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0.18753245896475515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0.22682412694769741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9.0764766603272679E-2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0.24876137167904547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0.84876310064414562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0.9277844351063177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1.0115321498751244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0.49989953956372263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0.36160643691948841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0.10743237819104932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0.22988503859431123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0.19752032100663083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0.15183702170377308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4.2417397903216893E-2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0.16856903579956745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0.30559259955614904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0.2937848855820594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0.23526547558254537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3.8114707868669488E-2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1.1163104490078811E-2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1.6782932295351799E-2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9.2153884070781695E-3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0.15583219672481005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0.14489792965215093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9.9239936938994647E-2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0.51747833015030686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60.383932627575078</v>
      </c>
      <c r="G1180" s="1">
        <f t="shared" ref="G1180:K1180" si="1375">SUM(G1185:G1202)</f>
        <v>59.24966748034899</v>
      </c>
      <c r="H1180" s="1">
        <f t="shared" si="1375"/>
        <v>48.194926697319609</v>
      </c>
      <c r="I1180" s="1">
        <f t="shared" si="1375"/>
        <v>31.921918110359019</v>
      </c>
      <c r="J1180" s="1">
        <f t="shared" si="1375"/>
        <v>15.883143140704901</v>
      </c>
      <c r="K1180" s="1">
        <f t="shared" si="1375"/>
        <v>14.035505328944176</v>
      </c>
      <c r="L1180" s="1">
        <f t="shared" ref="L1180:O1180" si="1376">SUM(L1185:L1202)</f>
        <v>10.747011619563454</v>
      </c>
      <c r="M1180" s="1">
        <f t="shared" si="1376"/>
        <v>8.4981425505010648</v>
      </c>
      <c r="N1180" s="1">
        <f t="shared" si="1376"/>
        <v>7.1619335870899832</v>
      </c>
      <c r="O1180" s="1">
        <f t="shared" si="1376"/>
        <v>6.4707086590522644</v>
      </c>
      <c r="P1180" s="1">
        <f>SUM(P1185:P1202)</f>
        <v>6.0460594290429324</v>
      </c>
      <c r="Q1180" s="1">
        <f>SUM(Q1185:Q1202)</f>
        <v>5.8148926211602028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58.884582667625516</v>
      </c>
      <c r="G1181" s="1">
        <f t="shared" ref="G1181:K1181" si="1377">IF(G1180-G1182&lt;0,0,G1180-G1182)</f>
        <v>57.697880094731133</v>
      </c>
      <c r="H1181" s="1">
        <f t="shared" si="1377"/>
        <v>46.033314452284806</v>
      </c>
      <c r="I1181" s="1">
        <f t="shared" si="1377"/>
        <v>30.883267528852496</v>
      </c>
      <c r="J1181" s="1">
        <f t="shared" si="1377"/>
        <v>15.323199689620477</v>
      </c>
      <c r="K1181" s="1">
        <f t="shared" si="1377"/>
        <v>13.487580371665123</v>
      </c>
      <c r="L1181" s="1">
        <f t="shared" ref="L1181:O1181" si="1378">IF(L1180-L1182&lt;0,0,L1180-L1182)</f>
        <v>10.321946488044285</v>
      </c>
      <c r="M1181" s="1">
        <f t="shared" si="1378"/>
        <v>8.1574174543301794</v>
      </c>
      <c r="N1181" s="1">
        <f t="shared" si="1378"/>
        <v>6.8718122613484356</v>
      </c>
      <c r="O1181" s="1">
        <f t="shared" si="1378"/>
        <v>6.16222158634036</v>
      </c>
      <c r="P1181" s="1">
        <f>IF(P1180-P1182&lt;0,0,P1180-P1182)</f>
        <v>5.6946668321198146</v>
      </c>
      <c r="Q1181" s="1">
        <f>IF(Q1180-Q1182&lt;0,0,Q1180-Q1182)</f>
        <v>5.4573556926884708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1.499349959949561</v>
      </c>
      <c r="G1182" s="1">
        <f t="shared" ref="G1182" si="1382">SUM(G1183:G1184)</f>
        <v>1.5517873856178577</v>
      </c>
      <c r="H1182" s="1">
        <f t="shared" ref="H1182" si="1383">SUM(H1183:H1184)</f>
        <v>2.1616122450348048</v>
      </c>
      <c r="I1182" s="1">
        <f t="shared" ref="I1182" si="1384">SUM(I1183:I1184)</f>
        <v>1.0386505815065248</v>
      </c>
      <c r="J1182" s="1">
        <f t="shared" ref="J1182" si="1385">SUM(J1183:J1184)</f>
        <v>0.55994345108442323</v>
      </c>
      <c r="K1182" s="1">
        <f t="shared" ref="K1182" si="1386">SUM(K1183:K1184)</f>
        <v>0.54792495727905277</v>
      </c>
      <c r="L1182" s="1">
        <f t="shared" ref="L1182:O1182" si="1387">SUM(L1183:L1184)</f>
        <v>0.42506513151916869</v>
      </c>
      <c r="M1182" s="1">
        <f t="shared" si="1387"/>
        <v>0.34072509617088609</v>
      </c>
      <c r="N1182" s="1">
        <f t="shared" si="1387"/>
        <v>0.29012132574154798</v>
      </c>
      <c r="O1182" s="1">
        <f t="shared" si="1387"/>
        <v>0.30848707271190412</v>
      </c>
      <c r="P1182" s="1">
        <f>SUM(P1183:P1184)</f>
        <v>0.35139259692311758</v>
      </c>
      <c r="Q1182" s="1">
        <f>SUM(Q1183:Q1184)</f>
        <v>0.35753692847173174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1.499349959949561</v>
      </c>
      <c r="G1183" s="1">
        <f>[1]Transport!C$26/SUM([1]Transport!C$22,[1]Transport!C$26)*G1180*(G$34+G$582)/(G$34+G$582+G$38)</f>
        <v>1.5517873856178577</v>
      </c>
      <c r="H1183" s="1">
        <f>[1]Transport!D$26/SUM([1]Transport!D$22,[1]Transport!D$26)*H1180*(H$34+H$582)/(H$34+H$582+H$38)</f>
        <v>2.1616122450348048</v>
      </c>
      <c r="I1183" s="1">
        <f>[1]Transport!E$26/SUM([1]Transport!E$22,[1]Transport!E$26)*I1180*(I$34+I$582)/(I$34+I$582+I$38)</f>
        <v>1.0386505815065248</v>
      </c>
      <c r="J1183" s="1">
        <f>[1]Transport!F$26/SUM([1]Transport!F$22,[1]Transport!F$26)*J1180*(J$34+J$582)/(J$34+J$582+J$38)</f>
        <v>0.55994345108442323</v>
      </c>
      <c r="K1183" s="1">
        <f>[1]Transport!G$26/SUM([1]Transport!G$22,[1]Transport!G$26)*K1180*(K$34+K$582)/(K$34+K$582+K$38)</f>
        <v>0.54792495727905277</v>
      </c>
      <c r="L1183" s="1">
        <f>[1]Transport!H$26/SUM([1]Transport!H$22,[1]Transport!H$26)*L1180*(L$34+L$582)/(L$34+L$582+L$38)</f>
        <v>0.42506513151916869</v>
      </c>
      <c r="M1183" s="1">
        <f>[1]Transport!I$26/SUM([1]Transport!I$22,[1]Transport!I$26)*M1180*(M$34+M$582)/(M$34+M$582+M$38)</f>
        <v>0.34072509617088609</v>
      </c>
      <c r="N1183" s="1">
        <f>[1]Transport!J$26/SUM([1]Transport!J$22,[1]Transport!J$26)*N1180*(N$34+N$582)/(N$34+N$582+N$38)</f>
        <v>0.29012132574154798</v>
      </c>
      <c r="O1183" s="1">
        <f>[1]Transport!K$26/SUM([1]Transport!K$22,[1]Transport!K$26)*O1180*(O$34+O$582)/(O$34+O$582+O$38)</f>
        <v>0.30848707271190412</v>
      </c>
      <c r="P1183" s="1">
        <f>[1]Transport!L$26/SUM([1]Transport!L$22,[1]Transport!L$26)*P1180*(P$34+P$582)/(P$34+P$582+P$38)</f>
        <v>0.35139259692311758</v>
      </c>
      <c r="Q1183" s="1">
        <f>[1]Transport!M$26/SUM([1]Transport!M$22,[1]Transport!M$26)*Q1180*(Q$34+Q$582)/(Q$34+Q$582+Q$38)</f>
        <v>0.35753692847173174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0</v>
      </c>
      <c r="L1184" s="1">
        <f>(L$38+L$718)/([1]Transport!H$22+[1]Transport!H$26)*L1180</f>
        <v>0</v>
      </c>
      <c r="M1184" s="1">
        <f>(M$38+M$718)/([1]Transport!I$22+[1]Transport!I$26)*M1180</f>
        <v>0</v>
      </c>
      <c r="N1184" s="1">
        <f>(N$38+N$718)/([1]Transport!J$22+[1]Transport!J$26)*N1180</f>
        <v>0</v>
      </c>
      <c r="O1184" s="1">
        <f>(O$38+O$718)/([1]Transport!K$22+[1]Transport!K$26)*O1180</f>
        <v>0</v>
      </c>
      <c r="P1184" s="1">
        <f>(P$38+P$718)/([1]Transport!L$22+[1]Transport!L$26)*P1180</f>
        <v>0</v>
      </c>
      <c r="Q1184" s="1">
        <f>(Q$38+Q$718)/([1]Transport!M$22+[1]Transport!M$26)*Q1180</f>
        <v>0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3.3629560609844855E-5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0.15611117294560722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0.10422136270386999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8.4110403234954945E-2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0.74342755316246578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0.84524005922726797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0.98352435778263558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0.43882999302579739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0.47336409646483563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0.35988846233345961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1.3757893081061941E-3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1.3956966921062103E-3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2.7099478745763583E-3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0.5885693820006962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0.80236688189147187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0.66388427934302185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0.3159121015715558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2.8181841073028745E-2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1.4636611493639861E-2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1.0334243558706295E-2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7.5275696107868512E-3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8.2259496612669923E-3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0.39324542406563573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0.4509675323332018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2.8723281597067846E-2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4.6762071894346731E-2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4.4966775619923023E-2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3.4207637724874791E-2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7.8676140946094351E-3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2.0301693910398551E-3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2.5491727347812091E-3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3.2520456786515814E-3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3.1956002682486944E-3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3.9690822222389456E-3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5.0244760347559559E-3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7.6857062017649923E-3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3.5001603977813142E-2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7.2150278274143359E-2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6.8616959028996782E-2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5.6640180055922459E-2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1.4797254568376135E-2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4.4806547447197552E-3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0.20655494322935405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1.2098317688315061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1.1159534734218675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0.74527008035223374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0.15704744479381144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5.0056664591090726E-2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52.132057755403736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48.700918699579432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35.237576895539753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15.194123786458148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5.0709833671558303E-3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6.2697623673881276E-3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5.2254639579358258E-3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4.8236363448355135E-3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3.3404698901779426E-3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4.8815676811863898E-2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4.0566860661531652E-2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2.9077124847957363E-2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4.2139680154412735E-3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5.362141503443184E-4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3.2662421764670998E-4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3.0318818512386635E-4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1.2186489926386466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1.2835702737886576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1.2742418118320624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0.7684050918775901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2.4892594697671258E-2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4.1175996538154553E-3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3.26860350072783E-3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2.741047779982349E-3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1.6325913037177368E-3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1.1369139467792802E-3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7.1266544166125121E-4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6.4905008761007455E-4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5.0257104279343707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5.3274367280092108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5.2769432015976596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4.0314352223263796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0.14151769665663619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4.0815687574840423E-3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3.6260537991014462E-3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4.039160340691586E-3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2.7024264786136942E-3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1.885789068337015E-3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1.0468224535571857E-3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8.5983608058669931E-4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1.9302880450282562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2.2108903639703423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2.1724944915458804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1.6613061827983322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0.10970497119265404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3.0717544502334277E-3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2.9732603815309454E-3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3.6190547788703467E-3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2.5139289717661757E-3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1.7186527824525899E-3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8.7913889643677129E-4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7.5116887772007867E-4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7.6773816881901271E-4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0.83411149942502039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2.1409494485911811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1.9562982537373979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1.1261933315008674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0.27731093852927119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7.0463711433895806E-2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1.0036447038460523E-2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1.5127000871188682E-3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1.6947986248695226E-3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1.7806851251019069E-3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6.0579263552151829E-4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4.8613569131822718E-3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1.0660100861931407E-2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2.1692556451985229E-2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2.2221540980455361E-2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1.2826723260860649E-2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6.0924440698307018E-3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3.9038287014561204E-3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4.9595627411720316E-3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6.9820793229157614E-3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9.3096318839490291E-3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9.2636783883517991E-4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4.1145466714629557E-3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8.6783013694965248E-3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8.6822439089010772E-2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1.1368072234851037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2.1316084947942247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2.3006366777968963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2.2513534960000938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2.190102043673928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2.1282597303260857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2.097382576013203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5.6863306765272275E-4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1.5335711076810102E-3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2.3151096733681378E-3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3.6263105855784713E-3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7.0030113315672146E-3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9.4177924091613102E-3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1.4437914692378227E-2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1.5679344086331395E-2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1.2384105411578878E-2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6.70535960574699E-3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7.3171315218149985E-3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1.842230640725163E-5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9.4391973527022935E-4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1.2997858824775215E-3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1.5116320062580121E-3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1.8625873959185755E-3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2.7940477694494629E-3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2.6181589903548192E-3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3.7790696412958328E-3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2.7548382696516178E-3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8.5586081814339034E-4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4.2343548254742108E-4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3.2542582520822766E-4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5.5442950441289115E-6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1.0917896216267123E-3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5.3523230095597115E-3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6.9555969204669497E-3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1.6607270518063547E-2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1.9328805199470115E-2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1.543850106582423E-2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1.3087297310557008E-2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8.0839311062789708E-3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4.6378375793885524E-3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1.322997678094319E-3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7.0325399938925097E-4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9.946233624313192E-5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0.83045045369250103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2.3317780517443487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7.2257961036040861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10.145536092932408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6.4169888925592451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3.1994121285298918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2.1901058206729931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1.1684102907804521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0.58426669100903239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8.0809556082376402E-2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7.2079180834960538E-4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5.5645312551498953E-3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2.163405275895023E-2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2.522171884832217E-2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2.6115397168177609E-2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2.2892373741603911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4.3641491520085651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3.840679018400563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2.1978151760410554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2.0906077565719809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2.5493587132147892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3.2602030867086849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3.1846842819339831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0.10599960268414871</v>
      </c>
      <c r="G1203" s="1">
        <f t="shared" ref="G1203:K1203" si="1388">SUM(G1208:G1212)</f>
        <v>8.6830460619224684E-2</v>
      </c>
      <c r="H1203" s="1">
        <f t="shared" si="1388"/>
        <v>9.6686202932672993E-2</v>
      </c>
      <c r="I1203" s="1">
        <f t="shared" si="1388"/>
        <v>1.1442987319771568E-3</v>
      </c>
      <c r="J1203" s="1">
        <f t="shared" si="1388"/>
        <v>8.9063944446076781E-4</v>
      </c>
      <c r="K1203" s="1">
        <f t="shared" si="1388"/>
        <v>7.8428109958071407E-4</v>
      </c>
      <c r="L1203" s="1">
        <f t="shared" ref="L1203:O1203" si="1389">SUM(L1208:L1212)</f>
        <v>6.9562823293879174E-4</v>
      </c>
      <c r="M1203" s="1">
        <f t="shared" si="1389"/>
        <v>6.2245948162913697E-4</v>
      </c>
      <c r="N1203" s="1">
        <f>SUM(N1208:N1212)</f>
        <v>5.7500899728191971E-4</v>
      </c>
      <c r="O1203" s="1">
        <f t="shared" si="1389"/>
        <v>5.3132225465532751E-4</v>
      </c>
      <c r="P1203" s="1">
        <f>SUM(P1208:P1212)</f>
        <v>5.0637100122510751E-4</v>
      </c>
      <c r="Q1203" s="1">
        <f>SUM(Q1208:Q1212)</f>
        <v>4.8323122546635119E-4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9.7807276291236742E-2</v>
      </c>
      <c r="G1204" s="1">
        <f t="shared" ref="G1204:K1204" si="1390">IF(G1203-G1205&lt;0,0,G1203-G1205)</f>
        <v>7.5918267898090766E-2</v>
      </c>
      <c r="H1204" s="1">
        <f t="shared" si="1390"/>
        <v>9.4139295341083964E-2</v>
      </c>
      <c r="I1204" s="1">
        <f t="shared" si="1390"/>
        <v>7.7660397056225107E-4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8.1923263929119701E-3</v>
      </c>
      <c r="G1205" s="1">
        <f t="shared" ref="G1205" si="1392">SUM(G1206:G1207)</f>
        <v>1.0912192721133919E-2</v>
      </c>
      <c r="H1205" s="1">
        <f t="shared" ref="H1205" si="1393">SUM(H1206:H1207)</f>
        <v>2.5469075915890292E-3</v>
      </c>
      <c r="I1205" s="1">
        <f t="shared" ref="I1205" si="1394">SUM(I1206:I1207)</f>
        <v>3.6769476141490569E-4</v>
      </c>
      <c r="J1205" s="1">
        <f t="shared" ref="J1205" si="1395">SUM(J1206:J1207)</f>
        <v>0.27421830704946404</v>
      </c>
      <c r="K1205" s="1">
        <f t="shared" ref="K1205" si="1396">SUM(K1206:K1207)</f>
        <v>0.3623652558748664</v>
      </c>
      <c r="L1205" s="1">
        <f t="shared" ref="L1205:O1205" si="1397">SUM(L1206:L1207)</f>
        <v>4.4280954115500037E-2</v>
      </c>
      <c r="M1205" s="1">
        <f t="shared" si="1397"/>
        <v>4.1001098032147715E-2</v>
      </c>
      <c r="N1205" s="1">
        <f t="shared" si="1397"/>
        <v>5.4650775237147231E-2</v>
      </c>
      <c r="O1205" s="1">
        <f t="shared" si="1397"/>
        <v>4.0246940972073091E-2</v>
      </c>
      <c r="P1205" s="1">
        <f>SUM(P1206:P1207)</f>
        <v>0.16285290315349477</v>
      </c>
      <c r="Q1205" s="1">
        <f>SUM(Q1206:Q1207)</f>
        <v>4.7376538030986071E-2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8.1923263929119701E-3</v>
      </c>
      <c r="G1206" s="1">
        <f>IF(SUM([1]Transport!C$24,[1]Transport!C$27)=0,0,[1]Transport!C$27/SUM([1]Transport!C$24,[1]Transport!C$27)*G1203*(G$47+G$614)/(G$47+G$614+G$49))</f>
        <v>1.0912192721133919E-2</v>
      </c>
      <c r="H1206" s="1">
        <f>IF(SUM([1]Transport!D$24,[1]Transport!D$27)=0,0,[1]Transport!D$27/SUM([1]Transport!D$24,[1]Transport!D$27)*H1203*(H$47+H$614)/(H$47+H$614+H$49))</f>
        <v>2.5469075915890292E-3</v>
      </c>
      <c r="I1206" s="1">
        <f>IF(SUM([1]Transport!E$24,[1]Transport!E$27)=0,0,[1]Transport!E$27/SUM([1]Transport!E$24,[1]Transport!E$27)*I1203*(I$47+I$614)/(I$47+I$614+I$49))</f>
        <v>3.6769476141490569E-4</v>
      </c>
      <c r="J1206" s="1">
        <f>IF(SUM([1]Transport!F$24,[1]Transport!F$27)=0,0,[1]Transport!F$27/SUM([1]Transport!F$24,[1]Transport!F$27)*J1203*(J$47+J$614)/(J$47+J$614+J$49))</f>
        <v>2.7506779778938895E-4</v>
      </c>
      <c r="K1206" s="1">
        <f>IF(SUM([1]Transport!G$24,[1]Transport!G$27)=0,0,[1]Transport!G$27/SUM([1]Transport!G$24,[1]Transport!G$27)*K1203*(K$47+K$614)/(K$47+K$614+K$49))</f>
        <v>2.8262827844900017E-5</v>
      </c>
      <c r="L1206" s="1">
        <f>IF(SUM([1]Transport!H$24,[1]Transport!H$27)=0,0,[1]Transport!H$27/SUM([1]Transport!H$24,[1]Transport!H$27)*L1203*(L$47+L$614)/(L$47+L$614+L$49))</f>
        <v>3.2667727883237669E-5</v>
      </c>
      <c r="M1206" s="1">
        <f>IF(SUM([1]Transport!I$24,[1]Transport!I$27)=0,0,[1]Transport!I$27/SUM([1]Transport!I$24,[1]Transport!I$27)*M1203*(M$47+M$614)/(M$47+M$614+M$49))</f>
        <v>5.8960344637143698E-5</v>
      </c>
      <c r="N1206" s="1">
        <f>IF(SUM([1]Transport!J$24,[1]Transport!J$27)=0,0,[1]Transport!J$27/SUM([1]Transport!J$24,[1]Transport!J$27)*N1203*(N$47+N$614)/(N$47+N$614+N$49))</f>
        <v>3.9700538687131966E-5</v>
      </c>
      <c r="O1206" s="1">
        <f>IF(SUM([1]Transport!K$24,[1]Transport!K$27)=0,0,[1]Transport!K$27/SUM([1]Transport!K$24,[1]Transport!K$27)*O1203*(O$47+O$614)/(O$47+O$614+O$49))</f>
        <v>5.7098668367031609E-5</v>
      </c>
      <c r="P1206" s="1">
        <f>IF(SUM([1]Transport!L$24,[1]Transport!L$27)=0,0,[1]Transport!L$27/SUM([1]Transport!L$24,[1]Transport!L$27)*P1203*(P$47+P$614)/(P$47+P$614+P$49))</f>
        <v>4.392325804946553E-5</v>
      </c>
      <c r="Q1206" s="1">
        <f>IF(SUM([1]Transport!M$24,[1]Transport!M$27)=0,0,[1]Transport!M$27/SUM([1]Transport!M$24,[1]Transport!M$27)*Q1203*(Q$47+Q$614)/(Q$47+Q$614+Q$49))</f>
        <v>7.9426652788591243E-5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0.27394323925167463</v>
      </c>
      <c r="K1207" s="1">
        <f>IF(([1]Transport!G$24+[1]Transport!G$27)=0,0,(K$49+K$716)/([1]Transport!G$24+[1]Transport!G$27)*K1203)</f>
        <v>0.36233699304702149</v>
      </c>
      <c r="L1207" s="1">
        <f>IF(([1]Transport!H$24+[1]Transport!H$27)=0,0,(L$49+L$716)/([1]Transport!H$24+[1]Transport!H$27)*L1203)</f>
        <v>4.4248286387616798E-2</v>
      </c>
      <c r="M1207" s="1">
        <f>IF(([1]Transport!I$24+[1]Transport!I$27)=0,0,(M$49+M$716)/([1]Transport!I$24+[1]Transport!I$27)*M1203)</f>
        <v>4.0942137687510573E-2</v>
      </c>
      <c r="N1207" s="1">
        <f>IF(([1]Transport!J$24+[1]Transport!J$27)=0,0,(N$49+N$716)/([1]Transport!J$24+[1]Transport!J$27)*N1203)</f>
        <v>5.4611074698460098E-2</v>
      </c>
      <c r="O1207" s="1">
        <f>IF(([1]Transport!K$24+[1]Transport!K$27)=0,0,(O$49+O$716)/([1]Transport!K$24+[1]Transport!K$27)*O1203)</f>
        <v>4.0189842303706057E-2</v>
      </c>
      <c r="P1207" s="1">
        <f>IF(([1]Transport!L$24+[1]Transport!L$27)=0,0,(P$49+P$716)/([1]Transport!L$24+[1]Transport!L$27)*P1203)</f>
        <v>0.16280897989544529</v>
      </c>
      <c r="Q1207" s="1">
        <f>IF(([1]Transport!M$24+[1]Transport!M$27)=0,0,(Q$49+Q$716)/([1]Transport!M$24+[1]Transport!M$27)*Q1203)</f>
        <v>4.7297111378197476E-2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3.5314926330964145E-3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2.3774908601856596E-3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2.3894817319342235E-3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1.8186472551024103E-4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1.18338663791102E-4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8.5437346414727092E-5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7.5730287254345007E-5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7.1870468443087138E-5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6.578103248689776E-5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6.416447043569736E-5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6.2807910026890497E-5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6.1709484125895231E-5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5.0150304927047834E-2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3.363773607283975E-2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4.5553106282235675E-2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2.2966415766701814E-4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2.2063940369981244E-4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1.9772865350710104E-4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1.7767737518306693E-4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1.5836429170997126E-4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1.4526603224691628E-4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1.3655546841988964E-4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1.3270600061100472E-4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1.2908039490120213E-4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4.2241453235525471E-3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3.7163241505796234E-3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4.8206912118939991E-3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5.849582447905921E-4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3.1001183350439925E-4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2.6463879377265788E-4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2.3184871637897648E-4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2.0567944001904156E-4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1.9082910803462259E-4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1.7492498106417062E-4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1.6685490748784027E-4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1.5714975125866404E-4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4.8093659800451924E-2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4.7098909535619647E-2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4.39229237066091E-2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1.4781160400930562E-4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2.4164954346545415E-4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2.3647630588622808E-4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2.1037185412240333E-4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1.86545281457037E-4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1.7313282451348306E-4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1.5567733473556989E-4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1.4400218309937202E-4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1.3529159518058974E-4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49.003283638656868</v>
      </c>
      <c r="G1213" s="3">
        <f t="shared" ref="G1213:K1213" si="1398">SUM(G1214:G1263)</f>
        <v>55.67137804100674</v>
      </c>
      <c r="H1213" s="3">
        <f t="shared" si="1398"/>
        <v>60.261528827841609</v>
      </c>
      <c r="I1213" s="3">
        <f t="shared" si="1398"/>
        <v>62.339588835472334</v>
      </c>
      <c r="J1213" s="3">
        <f t="shared" si="1398"/>
        <v>62.620740793420595</v>
      </c>
      <c r="K1213" s="3">
        <f t="shared" si="1398"/>
        <v>62.344744678939854</v>
      </c>
      <c r="L1213" s="3">
        <f t="shared" ref="L1213:O1213" si="1399">SUM(L1214:L1263)</f>
        <v>61.747696203377934</v>
      </c>
      <c r="M1213" s="3">
        <f t="shared" si="1399"/>
        <v>61.150684412798277</v>
      </c>
      <c r="N1213" s="3">
        <f t="shared" si="1399"/>
        <v>60.955610446121099</v>
      </c>
      <c r="O1213" s="3">
        <f t="shared" si="1399"/>
        <v>60.753277481593152</v>
      </c>
      <c r="P1213" s="3">
        <f>SUM(P1214:P1263)</f>
        <v>60.589091444380138</v>
      </c>
      <c r="Q1213" s="3">
        <f>SUM(Q1214:Q1263)</f>
        <v>60.552236900998473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0.41619034390295273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0.3606298721408005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0.27739070250692993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0.13872245568856817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1.4073831502332114E-2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3.7814609838807321E-2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2.8333289131177691E-2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2.5772074047841358E-2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1.2222200891140777E-2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0.31181940116465173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0.86248233659413631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1.7762999428243653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1.884831542039203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1.8476165378271971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1.89453366491079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1.7154881711444201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9.6852265570080948E-2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0.15201893376276113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2.8195633047785482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10.012079928940418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16.681731662016805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17.576859410929586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17.657515831229205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17.998569951598611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17.951510982958546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17.761029720417906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17.147539690785596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17.012202178395807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6.116125677037676E-2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0.12774006313093847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0.14545806714531237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2.5805866143730274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7.5323443106459189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10.655101170341561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11.137664284298342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10.851023943473249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12.704799272334828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13.593949797079008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14.850070413363085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15.291051116137321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0.19354358958173845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1.2462325952596154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2.0933748092702729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3.9390716119036204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4.2102988461258155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2.5982606952674474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2.7307979232286606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2.8700968067440664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3.0165027026676157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3.1703737090834134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3.3320961725476383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3.5020705008021773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2.1590134931454537E-4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8.4717287460907655E-4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1.1055576433847058E-3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1.2146719840273874E-3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1.1492868787153917E-3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1.1917963192309667E-3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1.6759650181907497E-3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1.57018105778767E-3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3.1352317213704226E-3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6.2076044633653871E-3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9.1851918612249703E-3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1.4133418229789176E-2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5.1950071164144219E-2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9.8924635710586642E-2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9.6735476180078508E-2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7.9672839447334456E-2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1.3077562479824299E-2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4.6815197398083052E-3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5.298963045358142E-3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4.2778722611138834E-3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7.9036612862013588E-3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0.1398058058180886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0.32243567426503594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0.38862425178644983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4.9515496567292865E-2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0.1612837008010978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0.5729568370504009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0.71775001949383699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0.91757004701572042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0.55437426529240952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0.52474165381053006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0.21578912502606123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0.49229984001491423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0.44699244242291836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0.34363782661321279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9.5830052677458366E-2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8.7614714627402585E-2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0.15981646224412846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0.15504287979837475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0.1263015851518807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3.099047987578368E-2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1.1072067079114243E-2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2.0879144981325946E-2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1.5233040348897249E-2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0.28568468676024972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0.27987818386181973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0.19157734601084486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1.0038929626132191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1.3418912917285971E-5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7.6439220029205347E-4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1.0822676625589676E-3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1.3729444867217845E-3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1.8726453474670612E-3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3.2788598444428631E-3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3.6658401672463696E-3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6.7223735805512904E-3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5.0971652706405376E-3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1.6498117542633696E-3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7.5092686514760911E-4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5.0327633283207981E-4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3.6693525807166872E-6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7.3306418576005237E-4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3.6878892846132416E-3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5.0062815170200895E-3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1.3800831788394564E-2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1.8899804451742479E-2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1.8677955218957626E-2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2.1205677812438942E-2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1.4174118946866982E-2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8.2135769435870525E-3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2.0410812780457953E-3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8.8022546395177803E-4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5.395215618751812E-5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0.4615529068926128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1.5972715464132363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5.6724575725574642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9.0012612638340421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6.3276958338974501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4.595605864902037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4.4857063316789425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2.5387695092265421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1.3412249587203258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0.18440917029613604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8.8240155984472396E-4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2.9317735057377775E-3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1.1638659860226934E-2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1.4303990325536826E-2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1.5430122323317379E-2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1.8416302337957042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4.1674689836842864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4.7566720419112771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3.8685751264159274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3.8896453876923855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4.9982308347533433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6.393145966039544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6.2463449825267956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3.7930257680983624E-5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5.1153669388021971E-5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5.4505173046024573E-7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7.1441628877247753E-7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2.7218076061621477E-7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1.6204242580448436E-7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1.5970869206047311E-7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1.5139563017430339E-7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1.168244299726848E-7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1.0472378770958263E-6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7.439269884511325E-5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1.0885363198521142E-4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1.1944399790298357E-4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2.3419123554297299E-6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2.8221599172657973E-6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2.4419985955214125E-6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2.7641712052577451E-6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2.8145746755182176E-6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2.6137962916016366E-6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2.8753058452055014E-6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2.7550972627599365E-6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4.9572946715838359E-6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6.3435342067550858E-4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1.5470855769254325E-3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1.4490675375684295E-3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5.001963022983681E-6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3.7897398591123316E-6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3.7458169134246384E-6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3.8647187380688193E-6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4.0119025024967158E-6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4.0006695657814151E-6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3.8881390979365897E-6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4.1063956526089812E-6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6.1902495974680584E-6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3.1402010282029733E-5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4.2029073426679925E-5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2.0159749115302159E-6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2.2203925199609542E-6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2.0650565815347055E-6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2.3787294171069952E-6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2.4204273553383125E-6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2.2085190495538529E-6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2.3985687038411476E-6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2.1878973969648236E-6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4.2713197742664995E-6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0.61926302080366336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0.6276946224808998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0.48283536007429551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0.24142070053052814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5.1608929281373776E-2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6.2538067686156343E-2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4.4137374991352535E-2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3.5573291824830135E-2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0.25453042729777314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0.46229208751880158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0.35983624036327305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0.14652823695453349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2.6657524792750735E-2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0.14887685291510844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0.51418267777947291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0.68587970001451981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0.22205931988982083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0.39057316000294906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0.45770466750139349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0.37353634320817647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0.90806885820930427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0.73138498993110268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0.51603871224686759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6.181723289554306E-3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4.1931843007753898E-3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6.3978716560376542E-3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1.3176649619657477E-2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1.3242728716497891E-2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0.20228301849367164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2.7889613232742403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2.6354748300018533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2.12267054750727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0.68417960422080504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1.806064412216084E-3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2.0574511572781285E-3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2.6103049263444282E-3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2.571928653518562E-3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3.0321459431635694E-3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3.2757333453766126E-3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2.9870082229687413E-3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0.10352665590920537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0.18035568161608631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0.17286093961637616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0.14512055930203308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2.7285541966677408E-2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5.4265435765263065E-3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8.4682425406196679E-3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0.95442457553283588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0.81829621566930033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0.64807663075235111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0.21309398561755463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8.3123749889359357E-3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18.302990078310643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15.917021107594595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14.190825491090651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4.1909013433397266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0.33921924855097685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0.37252713365455975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0.26001297211091406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0.20022016568519926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1.1295835383040449E-2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2.1470813965975993E-3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1.4419950036710946E-3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1.0011502861080098E-3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5.9745238395291682E-4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6.4315613865311967E-4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7.5086562666143756E-4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9.6929297600097976E-4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2.2831523886835052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3.208145375869075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3.1796405402548582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2.5144998501573905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0.11102471572764519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7.9940017271722275E-3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3.7372376412779986E-3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2.0629276188235211E-3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1.1993296653331695E-3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1.3257327947976919E-3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1.5568458012379053E-3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1.9112989916504847E-3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1.9565430190608504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2.9629198985829337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3.8287472441225803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3.1891063361645662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1.1753009239721701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0.52949781329837364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0.30885343813255794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1.6399743604183382E-2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3.3797531483893604E-3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2.425107428690434E-3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3.0091986417541418E-3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3.245688776001249E-3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1.7217970887687124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2.2771486172413744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5.7563066408872583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11.009145673551192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14.39680477025232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14.015731760820829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13.328823020311066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12.675580271669576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12.05435423147436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11.463572883432267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10.902484318710925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10.36950228597294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3.8420653576776978E-4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0.11784854585296742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0.11005051792231467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7.9551633103823655E-2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1.5951522386563527E-2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1.0844068206329141E-3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8.96339622779154E-4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7.2425349213705637E-4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1.0858268622464975E-3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2.4119959915027359E-3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3.2438579974969342E-3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2.6158593044398775E-4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3.3283282445756091E-3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4.3960630248860615E-3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4.0566705943185163E-3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2.5822837151055007E-3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1.6075675164756553E-3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1.4152023359075624E-3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1.2214347250608967E-3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1.701868182443701E-3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2.5130629348312098E-3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2.8294718417164631E-3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3.8487267286541727E-4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2.247480954502494E-3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3.3777209241553936E-3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3.1979513588088265E-3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2.4298133094510618E-3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2.0541323560077508E-3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2.1591123433032113E-3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2.0014484110556716E-3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2.7357912325914726E-3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3.9404388720430126E-3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3.9114014303811909E-3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5.1416162478634209E-4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0.49063976348561583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1.8166962033042273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1.7891449040760461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2.0284604577073084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2.2044830490407668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2.2409620744395848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2.2650173637329267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2.2665261035773567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2.1965644876741353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2.166954125000804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1.4065266993650462E-5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0.26500473233796568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0.17668349920738666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0.14225566454592165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0.70936756251121647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0.79044194844002058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0.94999750827822971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0.44030810627922262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0.50801438996256831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0.42391029572326594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1.5985439216718435E-3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1.6442580846840566E-3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3.1816613473064368E-3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1.5776980132039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1.9708387209955722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1.6197536109347688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0.71870729891281304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4.3111946231827333E-2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1.1924748320002747E-2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8.7543111759523212E-3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6.5722428090313383E-3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7.9151674827364505E-3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0.38736677563624689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0.44430371340824865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2.5832952476577277E-2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5.6217180209820798E-2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5.3885190391089688E-2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4.3209670652661583E-2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1.067880346877818E-2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1.4540220562290031E-3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1.8752158234814596E-3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2.5206158366825326E-3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2.5836004457277283E-3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3.3914606490825089E-3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4.4161551372728144E-3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6.8280604150328522E-3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4.7092656981850042E-2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0.11394874116441292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0.1088909348025975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9.1491479631963746E-2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2.1621193298798622E-2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3.1569311085126815E-3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0.15424804446061685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0.9402961127005941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0.87295188892400521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0.58705634153903796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0.1257295349339759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4.3056772659505513E-2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17.673732034706862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17.23595017102727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13.258417698778212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6.2827300332016653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3.8028288557346406E-3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4.8770993693860558E-3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4.102134753420558E-3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3.6819720819149431E-3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2.2694490874172113E-3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3.3707170485524601E-2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2.8063728159754206E-2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2.0194027562278827E-2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2.9835572242265331E-3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4.3834966607236907E-4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2.8060999887382943E-4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2.6941373248947969E-4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0.84923022885748323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0.90334591576494472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0.89570799682383939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0.58136144411437041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1.9676434794269393E-2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2.2172911504023305E-3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1.8082230267397737E-3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1.6180078426674483E-3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1.0176262761424581E-3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7.4815002169371675E-4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4.9328101027434261E-4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4.6427939212250391E-4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2.6537395914025685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2.8364780012302555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2.8071409178422679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2.1818120272555634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8.3344136146241476E-2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2.0327537243121857E-3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1.8784892229756788E-3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2.2559485281078233E-3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1.5767258574120627E-3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1.1471144642038549E-3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6.716078064349317E-4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5.723042614711757E-4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0.89979791621376282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1.0075911087727973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0.99229874879791113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0.7703724118518902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4.2941293061727275E-2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1.4463994554935586E-3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1.457495549669187E-3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1.9022462513683665E-3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1.3761976837383468E-3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9.7761789307262937E-4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5.2599473117852344E-4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4.667581266131245E-4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4.3149606526392731E-4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0.49415334151305157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1.3397580122914559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1.2494537826248699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0.74992843279788601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0.20159310116512952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5.4212491064908497E-2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7.8915987180578958E-3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1.3939095975436862E-3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1.561708159618708E-3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1.6408500979267714E-3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2.7387973356067654E-4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2.3101983020122055E-3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5.3579407605397521E-3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1.195939045802598E-2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1.2923154487606222E-2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7.8342687847059358E-3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4.1539599593139812E-3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2.8711552921295534E-3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3.8079033437503989E-3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5.3607716219310235E-3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7.1478435156558592E-3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3.8933526145649717E-4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1.8094288332450525E-3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4.0488506263895796E-3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4.6151616414952822E-2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0.66377899159721654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1.3270462554620739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1.4996271066545677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1.5624623763575514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1.5722109899863177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1.5278161797205156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1.5056503626114717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2.2713140306645908E-4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6.3596292750225892E-4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1.0054760982020252E-3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1.7323236954306098E-3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3.7347080235919992E-3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5.4246664473857741E-3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9.17245702159236E-3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1.0365722699277267E-2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8.3321491459562719E-3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4.5114325545159584E-3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4.9230387770550707E-3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2.1741276926737882E-3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1.4925755940678783E-3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1.4957687989465992E-3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1.1202960239652137E-4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7.1312958590592291E-5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5.3367582443414163E-5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5.0537258506473308E-5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5.2601129267973645E-5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5.2011891489194159E-5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5.4752439018233388E-5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5.6206728892842747E-5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5.6714742510586679E-5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3.2604140058357635E-2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2.2409667033834634E-2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3.0366556218888046E-2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1.1858432444731523E-4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1.0586089960689872E-4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9.8809894679345348E-5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9.4617906465278251E-5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9.2977107594152637E-5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9.2060676899833084E-5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9.3582191902828968E-5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9.5462291201859828E-5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9.5456024223293959E-5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1.9766298290697123E-3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1.7639334855341512E-3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2.2789657063115214E-3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2.835275801341594E-4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1.4677009617572437E-4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1.2716998147499945E-4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1.1849244590372925E-4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1.161806806396292E-4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1.1635460286626584E-4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1.1515312662032699E-4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1.1538670793376729E-4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1.118481398605838E-4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3.2833006132629863E-2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3.2126904203347267E-2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2.9934272491439599E-2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7.2701706187569258E-5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1.1298078960466383E-4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1.1438682246121694E-4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1.0823373040112735E-4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1.0581861102230388E-4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1.0573263748236615E-4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1.0227685268181716E-4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9.9241753418230792E-5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9.598830771462108E-5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0.88951199431361427</v>
      </c>
      <c r="G1265" s="1">
        <f t="shared" si="1403"/>
        <v>0.95694536964701826</v>
      </c>
      <c r="H1265" s="1">
        <f t="shared" si="1403"/>
        <v>1.0580954326471261</v>
      </c>
      <c r="I1265" s="1">
        <f t="shared" si="1403"/>
        <v>1.2266788709806375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1.8116719735064495</v>
      </c>
      <c r="G1266" s="1">
        <f t="shared" si="1403"/>
        <v>1.8116719735064482</v>
      </c>
      <c r="H1266" s="1">
        <f t="shared" si="1403"/>
        <v>1.8116719735064513</v>
      </c>
      <c r="I1266" s="1">
        <f t="shared" si="1403"/>
        <v>1.8116719735064506</v>
      </c>
      <c r="J1266" s="1">
        <f t="shared" si="1403"/>
        <v>1.8377901637967671</v>
      </c>
      <c r="K1266" s="1">
        <f t="shared" si="1403"/>
        <v>1.9921389767821505</v>
      </c>
      <c r="L1266" s="1">
        <f t="shared" ref="L1266:O1266" si="1409">IFERROR(L1215/L1139,"-")</f>
        <v>2.0652084325023381</v>
      </c>
      <c r="M1266" s="1">
        <f t="shared" si="1409"/>
        <v>2.1467381876219922</v>
      </c>
      <c r="N1266" s="1">
        <f t="shared" si="1409"/>
        <v>2.2146245185427653</v>
      </c>
      <c r="O1266" s="1">
        <f t="shared" si="1409"/>
        <v>2.3113098224909354</v>
      </c>
      <c r="P1266" s="1">
        <f t="shared" si="1405"/>
        <v>2.4005133987284881</v>
      </c>
      <c r="Q1266" s="1">
        <f t="shared" si="1405"/>
        <v>2.4388889884859619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1.4637982671179675</v>
      </c>
      <c r="G1267" s="1">
        <f t="shared" si="1403"/>
        <v>1.4637982671179697</v>
      </c>
      <c r="H1267" s="1">
        <f t="shared" si="1403"/>
        <v>1.4637982671179695</v>
      </c>
      <c r="I1267" s="1">
        <f t="shared" si="1403"/>
        <v>1.463798267117969</v>
      </c>
      <c r="J1267" s="1">
        <f t="shared" si="1403"/>
        <v>1.514292465245936</v>
      </c>
      <c r="K1267" s="1">
        <f t="shared" si="1403"/>
        <v>1.5499851571333372</v>
      </c>
      <c r="L1267" s="1">
        <f t="shared" ref="L1267:O1267" si="1410">IFERROR(L1216/L1140,"-")</f>
        <v>1.6187900709494074</v>
      </c>
      <c r="M1267" s="1">
        <f t="shared" si="1410"/>
        <v>1.7361953035196358</v>
      </c>
      <c r="N1267" s="1">
        <f t="shared" si="1410"/>
        <v>1.8051941970057417</v>
      </c>
      <c r="O1267" s="1">
        <f t="shared" si="1410"/>
        <v>1.8982376984171709</v>
      </c>
      <c r="P1267" s="1">
        <f t="shared" si="1405"/>
        <v>1.9673498747555589</v>
      </c>
      <c r="Q1267" s="1">
        <f t="shared" si="1405"/>
        <v>2.0020171865354337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1.3374527251492019</v>
      </c>
      <c r="G1268" s="1">
        <f t="shared" si="1403"/>
        <v>1.3374527251492012</v>
      </c>
      <c r="H1268" s="1">
        <f t="shared" si="1403"/>
        <v>1.3374527251491997</v>
      </c>
      <c r="I1268" s="1">
        <f t="shared" si="1403"/>
        <v>1.3374527251492001</v>
      </c>
      <c r="J1268" s="1">
        <f t="shared" si="1403"/>
        <v>1.3890235779274356</v>
      </c>
      <c r="K1268" s="1">
        <f t="shared" si="1403"/>
        <v>1.4305411265781796</v>
      </c>
      <c r="L1268" s="1">
        <f t="shared" ref="L1268:O1268" si="1411">IFERROR(L1217/L1141,"-")</f>
        <v>1.4841372641796864</v>
      </c>
      <c r="M1268" s="1">
        <f t="shared" si="1411"/>
        <v>1.5750469500175255</v>
      </c>
      <c r="N1268" s="1">
        <f t="shared" si="1411"/>
        <v>1.6728716343267434</v>
      </c>
      <c r="O1268" s="1">
        <f t="shared" si="1411"/>
        <v>1.7656292567715905</v>
      </c>
      <c r="P1268" s="1">
        <f t="shared" si="1405"/>
        <v>1.8106305386157318</v>
      </c>
      <c r="Q1268" s="1">
        <f t="shared" si="1405"/>
        <v>1.8349674976674677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1.2949729235430805</v>
      </c>
      <c r="G1269" s="1">
        <f t="shared" si="1403"/>
        <v>1.29497292354308</v>
      </c>
      <c r="H1269" s="1">
        <f t="shared" si="1403"/>
        <v>1.29497292354308</v>
      </c>
      <c r="I1269" s="1">
        <f t="shared" si="1403"/>
        <v>1.2949729235430809</v>
      </c>
      <c r="J1269" s="1">
        <f t="shared" si="1403"/>
        <v>1.3182821168772598</v>
      </c>
      <c r="K1269" s="1">
        <f t="shared" si="1403"/>
        <v>1.3317015494395572</v>
      </c>
      <c r="L1269" s="1">
        <f t="shared" ref="L1269:O1269" si="1412">IFERROR(L1218/L1142,"-")</f>
        <v>1.4420722385341882</v>
      </c>
      <c r="M1269" s="1">
        <f t="shared" si="1412"/>
        <v>1.5280209357650461</v>
      </c>
      <c r="N1269" s="1">
        <f t="shared" si="1412"/>
        <v>1.5905661671911164</v>
      </c>
      <c r="O1269" s="1">
        <f t="shared" si="1412"/>
        <v>1.6592289833584071</v>
      </c>
      <c r="P1269" s="1">
        <f t="shared" si="1405"/>
        <v>1.688919510459906</v>
      </c>
      <c r="Q1269" s="1">
        <f t="shared" si="1405"/>
        <v>1.7320682333389008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0.70841659465369233</v>
      </c>
      <c r="G1270" s="1">
        <f t="shared" si="1413"/>
        <v>0.76309481556025494</v>
      </c>
      <c r="H1270" s="1">
        <f t="shared" si="1413"/>
        <v>0.77498446933010212</v>
      </c>
      <c r="I1270" s="1">
        <f t="shared" si="1413"/>
        <v>0.81411900772465506</v>
      </c>
      <c r="J1270" s="1">
        <f t="shared" si="1413"/>
        <v>0.8694598292276432</v>
      </c>
      <c r="K1270" s="1">
        <f t="shared" si="1413"/>
        <v>0.95194410883682323</v>
      </c>
      <c r="L1270" s="1">
        <f t="shared" ref="L1270:O1270" si="1414">IFERROR(L1219/SUM(L1143,L1176),"-")</f>
        <v>1.0631594901813908</v>
      </c>
      <c r="M1270" s="1">
        <f t="shared" si="1414"/>
        <v>1.2034037296419069</v>
      </c>
      <c r="N1270" s="1">
        <f t="shared" si="1414"/>
        <v>1.2580064557678525</v>
      </c>
      <c r="O1270" s="1">
        <f t="shared" si="1414"/>
        <v>1.361568266741759</v>
      </c>
      <c r="P1270" s="1">
        <f t="shared" ref="P1270:Q1273" si="1415">IFERROR(P1219/SUM(P1143,P1176),"-")</f>
        <v>1.3788377114087982</v>
      </c>
      <c r="Q1270" s="1">
        <f t="shared" si="1415"/>
        <v>1.4271504593967634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0.60024070864643508</v>
      </c>
      <c r="G1271" s="1">
        <f t="shared" si="1413"/>
        <v>0.59090486533633013</v>
      </c>
      <c r="H1271" s="1">
        <f t="shared" si="1413"/>
        <v>0.59532201598824597</v>
      </c>
      <c r="I1271" s="1">
        <f t="shared" si="1413"/>
        <v>0.60104361991183919</v>
      </c>
      <c r="J1271" s="1">
        <f t="shared" si="1413"/>
        <v>0.72379267828691185</v>
      </c>
      <c r="K1271" s="1">
        <f t="shared" si="1413"/>
        <v>0.80777405110027756</v>
      </c>
      <c r="L1271" s="1">
        <f t="shared" ref="L1271:O1271" si="1416">IFERROR(L1220/SUM(L1144,L1177),"-")</f>
        <v>0.9191278285089155</v>
      </c>
      <c r="M1271" s="1">
        <f t="shared" si="1416"/>
        <v>1.0432646655643967</v>
      </c>
      <c r="N1271" s="1">
        <f t="shared" si="1416"/>
        <v>1.1062386811933136</v>
      </c>
      <c r="O1271" s="1">
        <f t="shared" si="1416"/>
        <v>1.1930060031242777</v>
      </c>
      <c r="P1271" s="1">
        <f t="shared" si="1415"/>
        <v>1.187111580035775</v>
      </c>
      <c r="Q1271" s="1">
        <f t="shared" si="1415"/>
        <v>1.1884168588092003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0.54553653824420789</v>
      </c>
      <c r="G1272" s="1">
        <f t="shared" si="1413"/>
        <v>0.6040346972094669</v>
      </c>
      <c r="H1272" s="1">
        <f t="shared" si="1413"/>
        <v>0.61793537418810085</v>
      </c>
      <c r="I1272" s="1">
        <f t="shared" si="1413"/>
        <v>0.66532063497908067</v>
      </c>
      <c r="J1272" s="1">
        <f t="shared" si="1413"/>
        <v>0.74020887384993839</v>
      </c>
      <c r="K1272" s="1">
        <f t="shared" si="1413"/>
        <v>0.8240043260225367</v>
      </c>
      <c r="L1272" s="1">
        <f t="shared" ref="L1272:O1272" si="1417">IFERROR(L1221/SUM(L1145,L1178),"-")</f>
        <v>0.96770610632695531</v>
      </c>
      <c r="M1272" s="1">
        <f t="shared" si="1417"/>
        <v>1.1218112975330088</v>
      </c>
      <c r="N1272" s="1">
        <f t="shared" si="1417"/>
        <v>1.191229761044984</v>
      </c>
      <c r="O1272" s="1">
        <f t="shared" si="1417"/>
        <v>1.253058980301047</v>
      </c>
      <c r="P1272" s="1">
        <f t="shared" si="1415"/>
        <v>1.2524172800966509</v>
      </c>
      <c r="Q1272" s="1">
        <f t="shared" si="1415"/>
        <v>1.2591795086413609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0.51975568473665912</v>
      </c>
      <c r="G1273" s="1">
        <f t="shared" si="1413"/>
        <v>0.52172570935160434</v>
      </c>
      <c r="H1273" s="1">
        <f t="shared" si="1413"/>
        <v>0.52462272284325107</v>
      </c>
      <c r="I1273" s="1">
        <f t="shared" si="1413"/>
        <v>0.53009522114983976</v>
      </c>
      <c r="J1273" s="1">
        <f t="shared" si="1413"/>
        <v>0.67684038585997974</v>
      </c>
      <c r="K1273" s="1">
        <f t="shared" si="1413"/>
        <v>0.75377963868996722</v>
      </c>
      <c r="L1273" s="1">
        <f t="shared" ref="L1273:O1273" si="1418">IFERROR(L1222/SUM(L1146,L1179),"-")</f>
        <v>0.86548150014570713</v>
      </c>
      <c r="M1273" s="1">
        <f t="shared" si="1418"/>
        <v>0.99113149173629822</v>
      </c>
      <c r="N1273" s="1">
        <f t="shared" si="1418"/>
        <v>1.0828176503580798</v>
      </c>
      <c r="O1273" s="1">
        <f t="shared" si="1418"/>
        <v>1.1356110174463843</v>
      </c>
      <c r="P1273" s="1">
        <f t="shared" si="1415"/>
        <v>1.1347606715483201</v>
      </c>
      <c r="Q1273" s="1">
        <f t="shared" si="1415"/>
        <v>1.144529988758517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0.72840569582556947</v>
      </c>
      <c r="G1274" s="1">
        <f t="shared" si="1419"/>
        <v>0.77458240285086133</v>
      </c>
      <c r="H1274" s="1">
        <f t="shared" si="1419"/>
        <v>0.78747549132016825</v>
      </c>
      <c r="I1274" s="1">
        <f t="shared" si="1419"/>
        <v>0.82684124029924022</v>
      </c>
      <c r="J1274" s="1">
        <f t="shared" si="1419"/>
        <v>0.88472165389132917</v>
      </c>
      <c r="K1274" s="1">
        <f t="shared" si="1419"/>
        <v>0.96676820572273314</v>
      </c>
      <c r="L1274" s="1">
        <f t="shared" ref="L1274:O1274" si="1420">IFERROR(L1223/SUM(L1147,L1199),"-")</f>
        <v>1.0847334168480576</v>
      </c>
      <c r="M1274" s="1">
        <f t="shared" si="1420"/>
        <v>1.2391623965364336</v>
      </c>
      <c r="N1274" s="1">
        <f t="shared" si="1420"/>
        <v>1.2806996472489538</v>
      </c>
      <c r="O1274" s="1">
        <f t="shared" si="1420"/>
        <v>1.3557784907630301</v>
      </c>
      <c r="P1274" s="1">
        <f t="shared" ref="P1274:Q1277" si="1421">IFERROR(P1223/SUM(P1147,P1199),"-")</f>
        <v>1.3131588604037312</v>
      </c>
      <c r="Q1274" s="1">
        <f t="shared" si="1421"/>
        <v>1.2673653764078403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0.66182491218650419</v>
      </c>
      <c r="G1275" s="1">
        <f t="shared" si="1419"/>
        <v>0.63854773544160104</v>
      </c>
      <c r="H1275" s="1">
        <f t="shared" si="1419"/>
        <v>0.6486257534646126</v>
      </c>
      <c r="I1275" s="1">
        <f t="shared" si="1419"/>
        <v>0.66481334629247812</v>
      </c>
      <c r="J1275" s="1">
        <f t="shared" si="1419"/>
        <v>0.72920079446262209</v>
      </c>
      <c r="K1275" s="1">
        <f t="shared" si="1419"/>
        <v>0.80189687420975686</v>
      </c>
      <c r="L1275" s="1">
        <f t="shared" ref="L1275:O1275" si="1422">IFERROR(L1224/SUM(L1148,L1200),"-")</f>
        <v>0.91911664972838381</v>
      </c>
      <c r="M1275" s="1">
        <f t="shared" si="1422"/>
        <v>1.0712498398886319</v>
      </c>
      <c r="N1275" s="1">
        <f t="shared" si="1422"/>
        <v>1.1279306687876922</v>
      </c>
      <c r="O1275" s="1">
        <f t="shared" si="1422"/>
        <v>1.1746574936423269</v>
      </c>
      <c r="P1275" s="1">
        <f t="shared" si="1421"/>
        <v>1.1121482290643434</v>
      </c>
      <c r="Q1275" s="1">
        <f t="shared" si="1421"/>
        <v>1.0371299750416672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0.54243805469875661</v>
      </c>
      <c r="G1276" s="1">
        <f t="shared" si="1419"/>
        <v>0.5549136734678014</v>
      </c>
      <c r="H1276" s="1">
        <f t="shared" si="1419"/>
        <v>0.62626309083464404</v>
      </c>
      <c r="I1276" s="1">
        <f t="shared" si="1419"/>
        <v>0.67373989159112446</v>
      </c>
      <c r="J1276" s="1">
        <f t="shared" si="1419"/>
        <v>0.72702728442862552</v>
      </c>
      <c r="K1276" s="1">
        <f t="shared" si="1419"/>
        <v>0.78278570325237706</v>
      </c>
      <c r="L1276" s="1">
        <f t="shared" ref="L1276:O1276" si="1423">IFERROR(L1225/SUM(L1149,L1201),"-")</f>
        <v>0.96168554299026232</v>
      </c>
      <c r="M1276" s="1">
        <f t="shared" si="1423"/>
        <v>1.1382080368473686</v>
      </c>
      <c r="N1276" s="1">
        <f t="shared" si="1423"/>
        <v>1.203117744688242</v>
      </c>
      <c r="O1276" s="1">
        <f t="shared" si="1423"/>
        <v>1.2657849690112206</v>
      </c>
      <c r="P1276" s="1">
        <f t="shared" si="1421"/>
        <v>1.2563879018247304</v>
      </c>
      <c r="Q1276" s="1">
        <f t="shared" si="1421"/>
        <v>0.98903084848350364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0.52686800941668943</v>
      </c>
      <c r="G1277" s="1">
        <f t="shared" si="1419"/>
        <v>0.53368268466716406</v>
      </c>
      <c r="H1277" s="1">
        <f t="shared" si="1419"/>
        <v>0.5507193281089624</v>
      </c>
      <c r="I1277" s="1">
        <f t="shared" si="1419"/>
        <v>0.56406442536866674</v>
      </c>
      <c r="J1277" s="1">
        <f t="shared" si="1419"/>
        <v>0.67217476436445711</v>
      </c>
      <c r="K1277" s="1">
        <f t="shared" si="1419"/>
        <v>0.75044805601067577</v>
      </c>
      <c r="L1277" s="1">
        <f t="shared" ref="L1277:O1277" si="1424">IFERROR(L1226/SUM(L1150,L1202),"-")</f>
        <v>0.86891023727373529</v>
      </c>
      <c r="M1277" s="1">
        <f t="shared" si="1424"/>
        <v>1.0397466534329334</v>
      </c>
      <c r="N1277" s="1">
        <f t="shared" si="1424"/>
        <v>1.0954008159887012</v>
      </c>
      <c r="O1277" s="1">
        <f t="shared" si="1424"/>
        <v>1.1504962746123462</v>
      </c>
      <c r="P1277" s="1">
        <f t="shared" si="1421"/>
        <v>1.1507361841103723</v>
      </c>
      <c r="Q1277" s="1">
        <f t="shared" si="1421"/>
        <v>1.1518827836528875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1.0965696656165194</v>
      </c>
      <c r="H1278" s="1">
        <f t="shared" si="1425"/>
        <v>1.09656966561652</v>
      </c>
      <c r="I1278" s="1" t="str">
        <f t="shared" si="1425"/>
        <v>-</v>
      </c>
      <c r="J1278" s="1">
        <f t="shared" si="1425"/>
        <v>1.166471813402491</v>
      </c>
      <c r="K1278" s="1">
        <f t="shared" si="1425"/>
        <v>1.2128624096505678</v>
      </c>
      <c r="L1278" s="1">
        <f t="shared" ref="L1278:O1278" si="1426">IFERROR(L1227/L1153,"-")</f>
        <v>1.2963212629606857</v>
      </c>
      <c r="M1278" s="1">
        <f t="shared" si="1426"/>
        <v>1.3901736469548471</v>
      </c>
      <c r="N1278" s="1">
        <f t="shared" si="1426"/>
        <v>1.4679284421219321</v>
      </c>
      <c r="O1278" s="1">
        <f t="shared" si="1426"/>
        <v>1.5710690204354651</v>
      </c>
      <c r="P1278" s="1">
        <f t="shared" ref="P1278:Q1281" si="1427">IFERROR(P1227/P1153,"-")</f>
        <v>1.5777288834242402</v>
      </c>
      <c r="Q1278" s="1">
        <f t="shared" si="1427"/>
        <v>1.5777288834242404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0.89149519806162103</v>
      </c>
      <c r="G1279" s="1">
        <f t="shared" si="1428"/>
        <v>0.89149519806162092</v>
      </c>
      <c r="H1279" s="1">
        <f t="shared" si="1428"/>
        <v>0.89149519806162103</v>
      </c>
      <c r="I1279" s="1">
        <f t="shared" si="1428"/>
        <v>0.89149519806162159</v>
      </c>
      <c r="J1279" s="1">
        <f t="shared" si="1428"/>
        <v>0.92200879652028178</v>
      </c>
      <c r="K1279" s="1">
        <f t="shared" si="1428"/>
        <v>0.98069172570394236</v>
      </c>
      <c r="L1279" s="1">
        <f t="shared" ref="L1279:O1279" si="1429">IFERROR(L1228/L1154,"-")</f>
        <v>1.0204375081549686</v>
      </c>
      <c r="M1279" s="1">
        <f t="shared" si="1429"/>
        <v>1.0901456474276672</v>
      </c>
      <c r="N1279" s="1">
        <f t="shared" si="1429"/>
        <v>1.164785102698664</v>
      </c>
      <c r="O1279" s="1">
        <f t="shared" si="1429"/>
        <v>1.2337840242245099</v>
      </c>
      <c r="P1279" s="1">
        <f t="shared" si="1427"/>
        <v>1.2848572739457567</v>
      </c>
      <c r="Q1279" s="1">
        <f t="shared" si="1427"/>
        <v>1.3008122928940109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0.83000507256490652</v>
      </c>
      <c r="G1280" s="1">
        <f t="shared" si="1430"/>
        <v>0.8300050725649063</v>
      </c>
      <c r="H1280" s="1">
        <f t="shared" si="1430"/>
        <v>0.8300050725649073</v>
      </c>
      <c r="I1280" s="1">
        <f t="shared" si="1430"/>
        <v>0.83000507256490652</v>
      </c>
      <c r="J1280" s="1">
        <f t="shared" si="1430"/>
        <v>0.86061664981880626</v>
      </c>
      <c r="K1280" s="1">
        <f t="shared" si="1430"/>
        <v>0.90893769984172612</v>
      </c>
      <c r="L1280" s="1">
        <f t="shared" ref="L1280:O1280" si="1431">IFERROR(L1229/L1155,"-")</f>
        <v>0.95731650773002708</v>
      </c>
      <c r="M1280" s="1">
        <f t="shared" si="1431"/>
        <v>1.0207665409759132</v>
      </c>
      <c r="N1280" s="1">
        <f t="shared" si="1431"/>
        <v>1.0885389435858757</v>
      </c>
      <c r="O1280" s="1">
        <f t="shared" si="1431"/>
        <v>1.1554973116466625</v>
      </c>
      <c r="P1280" s="1">
        <f t="shared" si="1427"/>
        <v>1.2011658999375276</v>
      </c>
      <c r="Q1280" s="1">
        <f t="shared" si="1427"/>
        <v>1.2153637426286799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0.83675282096654247</v>
      </c>
      <c r="H1281" s="1">
        <f t="shared" si="1432"/>
        <v>0.8367528209665408</v>
      </c>
      <c r="I1281" s="1">
        <f t="shared" si="1432"/>
        <v>0.8367528209665428</v>
      </c>
      <c r="J1281" s="1">
        <f t="shared" si="1432"/>
        <v>0.86426072235845153</v>
      </c>
      <c r="K1281" s="1">
        <f t="shared" si="1432"/>
        <v>0.91764336523453061</v>
      </c>
      <c r="L1281" s="1">
        <f t="shared" ref="L1281:O1281" si="1433">IFERROR(L1230/L1156,"-")</f>
        <v>0.9525438086147594</v>
      </c>
      <c r="M1281" s="1">
        <f t="shared" si="1433"/>
        <v>1.012939244929292</v>
      </c>
      <c r="N1281" s="1">
        <f t="shared" si="1433"/>
        <v>1.0802630200635026</v>
      </c>
      <c r="O1281" s="1">
        <f t="shared" si="1433"/>
        <v>1.1375473020482374</v>
      </c>
      <c r="P1281" s="1">
        <f t="shared" si="1427"/>
        <v>1.1843662264170081</v>
      </c>
      <c r="Q1281" s="1">
        <f t="shared" si="1427"/>
        <v>1.1947365023294607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0.49379534694678323</v>
      </c>
      <c r="G1282" s="1">
        <f t="shared" si="1434"/>
        <v>0.5050322086025143</v>
      </c>
      <c r="H1282" s="1">
        <f t="shared" si="1434"/>
        <v>0.52188750108610993</v>
      </c>
      <c r="I1282" s="1">
        <f t="shared" si="1434"/>
        <v>0.54997965522543646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1.1330729116962834</v>
      </c>
      <c r="G1283" s="1">
        <f t="shared" si="1434"/>
        <v>1.1604492976810807</v>
      </c>
      <c r="H1283" s="1">
        <f t="shared" si="1434"/>
        <v>1.1573828018574424</v>
      </c>
      <c r="I1283" s="1">
        <f t="shared" si="1434"/>
        <v>1.1977802010361043</v>
      </c>
      <c r="J1283" s="1">
        <f t="shared" si="1434"/>
        <v>0.92791684637626559</v>
      </c>
      <c r="K1283" s="1">
        <f>IFERROR(K1232/K1163,"-")</f>
        <v>0.94685243602778779</v>
      </c>
      <c r="L1283" s="1">
        <f>IFERROR(L1232/L1163,"-")</f>
        <v>0.94883740164839381</v>
      </c>
      <c r="M1283" s="1">
        <f t="shared" ref="M1283:O1283" si="1437">IFERROR(M1232/M1163,"-")</f>
        <v>0.96941431980575254</v>
      </c>
      <c r="N1283" s="1">
        <f t="shared" si="1437"/>
        <v>1.0118686610820304</v>
      </c>
      <c r="O1283" s="1">
        <f t="shared" si="1437"/>
        <v>1.1778294136926337</v>
      </c>
      <c r="P1283" s="1">
        <f t="shared" si="1436"/>
        <v>1.1783582810727349</v>
      </c>
      <c r="Q1283" s="1">
        <f t="shared" si="1436"/>
        <v>1.1784125654582169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1.5962140221742784</v>
      </c>
      <c r="G1284" s="1">
        <f t="shared" si="1434"/>
        <v>1.8980700492461318</v>
      </c>
      <c r="H1284" s="1">
        <f t="shared" si="1434"/>
        <v>1.87958041345196</v>
      </c>
      <c r="I1284" s="1">
        <f t="shared" si="1434"/>
        <v>1.9298915984296006</v>
      </c>
      <c r="J1284" s="1">
        <f t="shared" si="1434"/>
        <v>0.82640366982865565</v>
      </c>
      <c r="K1284" s="1">
        <f t="shared" si="1434"/>
        <v>0.77288274037326898</v>
      </c>
      <c r="L1284" s="1">
        <f t="shared" ref="L1284:O1284" si="1438">IFERROR(L1233/L1164,"-")</f>
        <v>0.7684267973319564</v>
      </c>
      <c r="M1284" s="1">
        <f t="shared" si="1438"/>
        <v>0.837503878576359</v>
      </c>
      <c r="N1284" s="1">
        <f t="shared" si="1438"/>
        <v>0.88717732619046075</v>
      </c>
      <c r="O1284" s="1">
        <f t="shared" si="1438"/>
        <v>0.95694646273904183</v>
      </c>
      <c r="P1284" s="1">
        <f t="shared" si="1436"/>
        <v>0.98056382504712747</v>
      </c>
      <c r="Q1284" s="1">
        <f t="shared" si="1436"/>
        <v>0.9856264994764653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1.9603524374456585</v>
      </c>
      <c r="G1285" s="1">
        <f t="shared" si="1434"/>
        <v>2.4903936907228132</v>
      </c>
      <c r="H1285" s="1">
        <f t="shared" si="1434"/>
        <v>2.4874768590586354</v>
      </c>
      <c r="I1285" s="1">
        <f t="shared" si="1434"/>
        <v>2.5046945903972269</v>
      </c>
      <c r="J1285" s="1">
        <f t="shared" si="1434"/>
        <v>2.5392991959685651</v>
      </c>
      <c r="K1285" s="1">
        <f t="shared" si="1434"/>
        <v>0.72055027869903432</v>
      </c>
      <c r="L1285" s="1">
        <f t="shared" ref="L1285:O1285" si="1439">IFERROR(L1234/L1165,"-")</f>
        <v>0.73223252075143708</v>
      </c>
      <c r="M1285" s="1">
        <f t="shared" si="1439"/>
        <v>0.77396206226708342</v>
      </c>
      <c r="N1285" s="1">
        <f t="shared" si="1439"/>
        <v>0.80923112362304506</v>
      </c>
      <c r="O1285" s="1">
        <f t="shared" si="1439"/>
        <v>0.85041333592215551</v>
      </c>
      <c r="P1285" s="1">
        <f t="shared" si="1436"/>
        <v>0.87617619641098288</v>
      </c>
      <c r="Q1285" s="1">
        <f t="shared" si="1436"/>
        <v>0.8888098932171995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1.1428918265496559</v>
      </c>
      <c r="G1286" s="1">
        <f t="shared" si="1434"/>
        <v>1.3278126786551545</v>
      </c>
      <c r="H1286" s="1">
        <f t="shared" si="1434"/>
        <v>1.3249219191430062</v>
      </c>
      <c r="I1286" s="1">
        <f t="shared" si="1434"/>
        <v>1.3359478621592511</v>
      </c>
      <c r="J1286" s="1">
        <f t="shared" si="1434"/>
        <v>1.4720645952128779</v>
      </c>
      <c r="K1286" s="1">
        <f t="shared" si="1434"/>
        <v>0.70569746510051279</v>
      </c>
      <c r="L1286" s="1">
        <f t="shared" ref="L1286:O1286" si="1440">IFERROR(L1235/L1166,"-")</f>
        <v>0.72690993798174719</v>
      </c>
      <c r="M1286" s="1">
        <f t="shared" si="1440"/>
        <v>0.78253313084424769</v>
      </c>
      <c r="N1286" s="1">
        <f t="shared" si="1440"/>
        <v>0.79296275940686678</v>
      </c>
      <c r="O1286" s="1">
        <f t="shared" si="1440"/>
        <v>0.79606074948911509</v>
      </c>
      <c r="P1286" s="1">
        <f t="shared" si="1436"/>
        <v>0.81150592094777851</v>
      </c>
      <c r="Q1286" s="1">
        <f t="shared" si="1436"/>
        <v>0.86053328078433833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0.28603940550919482</v>
      </c>
      <c r="G1287" s="1">
        <f t="shared" si="1434"/>
        <v>0.29254854993039747</v>
      </c>
      <c r="H1287" s="1">
        <f t="shared" si="1434"/>
        <v>0.30231226656220067</v>
      </c>
      <c r="I1287" s="1">
        <f t="shared" si="1434"/>
        <v>0.31858512761520658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0.68241752071691486</v>
      </c>
      <c r="G1288" s="1">
        <f t="shared" si="1434"/>
        <v>0.67606546484119445</v>
      </c>
      <c r="H1288" s="1">
        <f t="shared" si="1434"/>
        <v>0.6765622516590204</v>
      </c>
      <c r="I1288" s="1">
        <f t="shared" si="1434"/>
        <v>0.68341162634244479</v>
      </c>
      <c r="J1288" s="1">
        <f t="shared" si="1434"/>
        <v>0.61040532939793102</v>
      </c>
      <c r="K1288" s="1">
        <f t="shared" si="1434"/>
        <v>0.63247425052478434</v>
      </c>
      <c r="L1288" s="1">
        <f t="shared" ref="L1288:O1288" si="1442">IFERROR(L1237/L1168,"-")</f>
        <v>0.66952075973145941</v>
      </c>
      <c r="M1288" s="1">
        <f t="shared" si="1442"/>
        <v>0.71398353215695676</v>
      </c>
      <c r="N1288" s="1">
        <f t="shared" si="1442"/>
        <v>0.77769212931312692</v>
      </c>
      <c r="O1288" s="1">
        <f t="shared" si="1442"/>
        <v>0.86248694025734018</v>
      </c>
      <c r="P1288" s="1">
        <f t="shared" si="1436"/>
        <v>0.89904056836745116</v>
      </c>
      <c r="Q1288" s="1">
        <f t="shared" si="1436"/>
        <v>0.91486329238813191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0.60613962434129698</v>
      </c>
      <c r="G1289" s="1">
        <f t="shared" si="1434"/>
        <v>0.60445875248775893</v>
      </c>
      <c r="H1289" s="1">
        <f t="shared" si="1434"/>
        <v>0.60430427760530936</v>
      </c>
      <c r="I1289" s="1">
        <f t="shared" si="1434"/>
        <v>0.60891719242218667</v>
      </c>
      <c r="J1289" s="1">
        <f t="shared" si="1434"/>
        <v>0.59571423014882774</v>
      </c>
      <c r="K1289" s="1">
        <f t="shared" si="1434"/>
        <v>0.51197909076889259</v>
      </c>
      <c r="L1289" s="1">
        <f t="shared" ref="L1289:O1289" si="1443">IFERROR(L1238/L1169,"-")</f>
        <v>0.53091773361965811</v>
      </c>
      <c r="M1289" s="1">
        <f t="shared" si="1443"/>
        <v>0.57371013391557901</v>
      </c>
      <c r="N1289" s="1">
        <f t="shared" si="1443"/>
        <v>0.62511452213140506</v>
      </c>
      <c r="O1289" s="1">
        <f t="shared" si="1443"/>
        <v>0.69562446721873661</v>
      </c>
      <c r="P1289" s="1">
        <f t="shared" si="1436"/>
        <v>0.72472474045858093</v>
      </c>
      <c r="Q1289" s="1">
        <f t="shared" si="1436"/>
        <v>0.73698166051905301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0.51663856794191676</v>
      </c>
      <c r="G1290" s="1">
        <f t="shared" si="1434"/>
        <v>0.51602664902783857</v>
      </c>
      <c r="H1290" s="1">
        <f t="shared" si="1434"/>
        <v>0.50757713478503874</v>
      </c>
      <c r="I1290" s="1">
        <f t="shared" si="1434"/>
        <v>0.50961094522852446</v>
      </c>
      <c r="J1290" s="1">
        <f t="shared" si="1434"/>
        <v>0.48011358957820138</v>
      </c>
      <c r="K1290" s="1">
        <f t="shared" si="1434"/>
        <v>0.47211852550455358</v>
      </c>
      <c r="L1290" s="1">
        <f t="shared" ref="L1290:O1290" si="1444">IFERROR(L1239/L1170,"-")</f>
        <v>0.47144729419446102</v>
      </c>
      <c r="M1290" s="1">
        <f t="shared" si="1444"/>
        <v>0.51284027775946439</v>
      </c>
      <c r="N1290" s="1">
        <f t="shared" si="1444"/>
        <v>0.55520097314759254</v>
      </c>
      <c r="O1290" s="1">
        <f t="shared" si="1444"/>
        <v>0.64659896177702414</v>
      </c>
      <c r="P1290" s="1">
        <f t="shared" si="1436"/>
        <v>0.67491145269555497</v>
      </c>
      <c r="Q1290" s="1">
        <f t="shared" si="1436"/>
        <v>0.6856902844902264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0.44016196303076027</v>
      </c>
      <c r="G1291" s="1">
        <f t="shared" si="1434"/>
        <v>0.43329776239134798</v>
      </c>
      <c r="H1291" s="1">
        <f t="shared" si="1434"/>
        <v>0.43403683825265199</v>
      </c>
      <c r="I1291" s="1">
        <f t="shared" si="1434"/>
        <v>0.43654078461356549</v>
      </c>
      <c r="J1291" s="1">
        <f t="shared" si="1434"/>
        <v>0.45356956197312442</v>
      </c>
      <c r="K1291" s="1">
        <f t="shared" si="1434"/>
        <v>0.4788393086322198</v>
      </c>
      <c r="L1291" s="1">
        <f t="shared" ref="L1291:O1291" si="1445">IFERROR(L1240/L1171,"-")</f>
        <v>0.51840388884109589</v>
      </c>
      <c r="M1291" s="1">
        <f t="shared" si="1445"/>
        <v>0.56232363459925772</v>
      </c>
      <c r="N1291" s="1">
        <f t="shared" si="1445"/>
        <v>0.59877102256783965</v>
      </c>
      <c r="O1291" s="1">
        <f t="shared" si="1445"/>
        <v>0.64118412408908554</v>
      </c>
      <c r="P1291" s="1">
        <f t="shared" si="1436"/>
        <v>0.66755067548790914</v>
      </c>
      <c r="Q1291" s="1">
        <f t="shared" si="1436"/>
        <v>0.68363010025041382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0.51837627625535176</v>
      </c>
      <c r="H1292" s="1">
        <f t="shared" si="1434"/>
        <v>0.55245126537377731</v>
      </c>
      <c r="I1292" s="1">
        <f t="shared" si="1434"/>
        <v>0.55552193024171792</v>
      </c>
      <c r="J1292" s="1">
        <f t="shared" si="1434"/>
        <v>0.55665776306219794</v>
      </c>
      <c r="K1292" s="1">
        <f t="shared" si="1434"/>
        <v>0.57135808929569298</v>
      </c>
      <c r="L1292" s="1">
        <f t="shared" ref="L1292:O1292" si="1446">IFERROR(L1241/L1172,"-")</f>
        <v>0.74539033792867793</v>
      </c>
      <c r="M1292" s="1">
        <f t="shared" si="1446"/>
        <v>0.82664247657800871</v>
      </c>
      <c r="N1292" s="1">
        <f t="shared" si="1446"/>
        <v>0.89079041848556317</v>
      </c>
      <c r="O1292" s="1">
        <f t="shared" si="1446"/>
        <v>0.92436022671743545</v>
      </c>
      <c r="P1292" s="1">
        <f t="shared" si="1436"/>
        <v>0.92436022671743545</v>
      </c>
      <c r="Q1292" s="1">
        <f t="shared" si="1436"/>
        <v>0.9243602267174349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0.41733711223534986</v>
      </c>
      <c r="H1293" s="1">
        <f t="shared" si="1434"/>
        <v>0.44407589787012935</v>
      </c>
      <c r="I1293" s="1">
        <f t="shared" si="1434"/>
        <v>0.4632479890877379</v>
      </c>
      <c r="J1293" s="1">
        <f t="shared" si="1434"/>
        <v>0.48131228814818339</v>
      </c>
      <c r="K1293" s="1">
        <f t="shared" si="1434"/>
        <v>0.53395603118901558</v>
      </c>
      <c r="L1293" s="1">
        <f t="shared" ref="L1293:O1293" si="1447">IFERROR(L1242/L1173,"-")</f>
        <v>0.61506749289371365</v>
      </c>
      <c r="M1293" s="1">
        <f t="shared" si="1447"/>
        <v>0.69133869606533527</v>
      </c>
      <c r="N1293" s="1">
        <f t="shared" si="1447"/>
        <v>0.7433638789117305</v>
      </c>
      <c r="O1293" s="1">
        <f t="shared" si="1447"/>
        <v>0.77062034366749921</v>
      </c>
      <c r="P1293" s="1">
        <f t="shared" si="1436"/>
        <v>0.77062034366749965</v>
      </c>
      <c r="Q1293" s="1">
        <f t="shared" si="1436"/>
        <v>0.77062034366749843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0.3879699099553866</v>
      </c>
      <c r="H1294" s="1">
        <f t="shared" si="1434"/>
        <v>0.41066829544565264</v>
      </c>
      <c r="I1294" s="1">
        <f t="shared" si="1434"/>
        <v>0.43028904723335898</v>
      </c>
      <c r="J1294" s="1">
        <f t="shared" si="1434"/>
        <v>0.45316438589462449</v>
      </c>
      <c r="K1294" s="1">
        <f t="shared" si="1434"/>
        <v>0.51163407326595345</v>
      </c>
      <c r="L1294" s="1">
        <f t="shared" ref="L1294:O1294" si="1448">IFERROR(L1243/L1174,"-")</f>
        <v>0.58318865598408376</v>
      </c>
      <c r="M1294" s="1">
        <f t="shared" si="1448"/>
        <v>0.65639325947772265</v>
      </c>
      <c r="N1294" s="1">
        <f t="shared" si="1448"/>
        <v>0.69917711474979793</v>
      </c>
      <c r="O1294" s="1">
        <f t="shared" si="1448"/>
        <v>0.7204853309576521</v>
      </c>
      <c r="P1294" s="1">
        <f t="shared" si="1436"/>
        <v>0.7204853309576521</v>
      </c>
      <c r="Q1294" s="1">
        <f t="shared" si="1436"/>
        <v>0.72048533095765077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0.39332458747711407</v>
      </c>
      <c r="H1295" s="1">
        <f t="shared" si="1434"/>
        <v>0.41992539030096898</v>
      </c>
      <c r="I1295" s="1">
        <f t="shared" si="1434"/>
        <v>0.4529687875723345</v>
      </c>
      <c r="J1295" s="1">
        <f t="shared" si="1434"/>
        <v>0.47361952331203938</v>
      </c>
      <c r="K1295" s="1">
        <f t="shared" si="1434"/>
        <v>0.5282501296995904</v>
      </c>
      <c r="L1295" s="1">
        <f t="shared" ref="L1295:O1295" si="1449">IFERROR(L1244/L1175,"-")</f>
        <v>0.60118664456518001</v>
      </c>
      <c r="M1295" s="1">
        <f t="shared" si="1449"/>
        <v>0.64354566716895911</v>
      </c>
      <c r="N1295" s="1">
        <f t="shared" si="1449"/>
        <v>0.6874482555665492</v>
      </c>
      <c r="O1295" s="1">
        <f t="shared" si="1449"/>
        <v>0.71284972011184611</v>
      </c>
      <c r="P1295" s="1">
        <f t="shared" si="1436"/>
        <v>0.71284972011184677</v>
      </c>
      <c r="Q1295" s="1">
        <f t="shared" si="1436"/>
        <v>0.71284972011184755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0.41824117647058817</v>
      </c>
      <c r="G1297" s="1">
        <f t="shared" si="1450"/>
        <v>1.6975385383229393</v>
      </c>
      <c r="H1297" s="1">
        <f t="shared" si="1450"/>
        <v>1.695271435947421</v>
      </c>
      <c r="I1297" s="1">
        <f t="shared" si="1450"/>
        <v>1.6912969035297938</v>
      </c>
      <c r="J1297" s="1">
        <f t="shared" si="1450"/>
        <v>0.95418519194457951</v>
      </c>
      <c r="K1297" s="1">
        <f t="shared" si="1450"/>
        <v>0.93516858294986083</v>
      </c>
      <c r="L1297" s="1">
        <f t="shared" ref="L1297:O1297" si="1453">IFERROR(L1246/L1186,"-")</f>
        <v>0.96591152091037946</v>
      </c>
      <c r="M1297" s="1">
        <f t="shared" si="1453"/>
        <v>1.0033683049857951</v>
      </c>
      <c r="N1297" s="1">
        <f t="shared" si="1453"/>
        <v>1.0732000879587342</v>
      </c>
      <c r="O1297" s="1">
        <f t="shared" si="1453"/>
        <v>1.1778935422789021</v>
      </c>
      <c r="P1297" s="1">
        <f t="shared" si="1452"/>
        <v>1.1619104119018604</v>
      </c>
      <c r="Q1297" s="1">
        <f t="shared" si="1452"/>
        <v>1.1780912672385493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1.1740673601715754</v>
      </c>
      <c r="G1298" s="1">
        <f t="shared" si="1450"/>
        <v>2.6805641976157601</v>
      </c>
      <c r="H1298" s="1">
        <f t="shared" si="1450"/>
        <v>2.456281241755125</v>
      </c>
      <c r="I1298" s="1">
        <f t="shared" si="1450"/>
        <v>2.4398131742743971</v>
      </c>
      <c r="J1298" s="1">
        <f t="shared" si="1450"/>
        <v>2.2750230058851417</v>
      </c>
      <c r="K1298" s="1">
        <f t="shared" si="1450"/>
        <v>1.5297774946679177</v>
      </c>
      <c r="L1298" s="1">
        <f t="shared" ref="L1298:O1298" si="1454">IFERROR(L1247/L1187,"-")</f>
        <v>0.81472056050572106</v>
      </c>
      <c r="M1298" s="1">
        <f t="shared" si="1454"/>
        <v>0.84711678471880725</v>
      </c>
      <c r="N1298" s="1">
        <f t="shared" si="1454"/>
        <v>0.87308960911015032</v>
      </c>
      <c r="O1298" s="1">
        <f t="shared" si="1454"/>
        <v>0.96221929487437763</v>
      </c>
      <c r="P1298" s="1">
        <f t="shared" si="1452"/>
        <v>0.98505094256759196</v>
      </c>
      <c r="Q1298" s="1">
        <f t="shared" si="1452"/>
        <v>0.98522328450015884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0.89937329720759962</v>
      </c>
      <c r="G1299" s="1">
        <f t="shared" si="1450"/>
        <v>1.2021960946648547</v>
      </c>
      <c r="H1299" s="1">
        <f t="shared" si="1450"/>
        <v>1.1983334283638354</v>
      </c>
      <c r="I1299" s="1">
        <f t="shared" si="1450"/>
        <v>1.2631585671068066</v>
      </c>
      <c r="J1299" s="1">
        <f t="shared" si="1450"/>
        <v>1.3573115483758738</v>
      </c>
      <c r="K1299" s="1">
        <f t="shared" si="1450"/>
        <v>0.71620725967317012</v>
      </c>
      <c r="L1299" s="1">
        <f t="shared" ref="L1299:O1299" si="1455">IFERROR(L1248/L1188,"-")</f>
        <v>0.73561740163614531</v>
      </c>
      <c r="M1299" s="1">
        <f t="shared" si="1455"/>
        <v>0.77508623363730655</v>
      </c>
      <c r="N1299" s="1">
        <f t="shared" si="1455"/>
        <v>0.80848674078489668</v>
      </c>
      <c r="O1299" s="1">
        <f t="shared" si="1455"/>
        <v>0.85446973864134201</v>
      </c>
      <c r="P1299" s="1">
        <f t="shared" si="1452"/>
        <v>0.87892849059778866</v>
      </c>
      <c r="Q1299" s="1">
        <f t="shared" si="1452"/>
        <v>0.88841028212408313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1.3454428263259361</v>
      </c>
      <c r="G1300" s="1">
        <f t="shared" si="1450"/>
        <v>1.5793250405972303</v>
      </c>
      <c r="H1300" s="1">
        <f t="shared" si="1450"/>
        <v>1.5869390941178458</v>
      </c>
      <c r="I1300" s="1">
        <f t="shared" si="1450"/>
        <v>1.6153105364713107</v>
      </c>
      <c r="J1300" s="1">
        <f t="shared" si="1450"/>
        <v>1.4611624878716507</v>
      </c>
      <c r="K1300" s="1">
        <f t="shared" si="1450"/>
        <v>0.70456915079944038</v>
      </c>
      <c r="L1300" s="1">
        <f t="shared" ref="L1300:O1300" si="1456">IFERROR(L1249/L1189,"-")</f>
        <v>0.74676520469105023</v>
      </c>
      <c r="M1300" s="1">
        <f t="shared" si="1456"/>
        <v>0.7772122843234327</v>
      </c>
      <c r="N1300" s="1">
        <f t="shared" si="1456"/>
        <v>0.7822475665112254</v>
      </c>
      <c r="O1300" s="1">
        <f t="shared" si="1456"/>
        <v>0.78770952573539521</v>
      </c>
      <c r="P1300" s="1">
        <f t="shared" si="1452"/>
        <v>0.80058313014291305</v>
      </c>
      <c r="Q1300" s="1">
        <f t="shared" si="1452"/>
        <v>0.86016064017115756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0.33901850024085989</v>
      </c>
      <c r="G1301" s="1">
        <f t="shared" si="1450"/>
        <v>0.35391427166601097</v>
      </c>
      <c r="H1301" s="1">
        <f t="shared" si="1450"/>
        <v>0.37625792880373721</v>
      </c>
      <c r="I1301" s="1">
        <f t="shared" si="1450"/>
        <v>0.41349735736661469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0.74991941018089725</v>
      </c>
      <c r="G1302" s="1">
        <f t="shared" si="1450"/>
        <v>0.77787627083827893</v>
      </c>
      <c r="H1302" s="1">
        <f t="shared" si="1450"/>
        <v>0.78502785330491354</v>
      </c>
      <c r="I1302" s="1">
        <f t="shared" si="1450"/>
        <v>0.76331875346637446</v>
      </c>
      <c r="J1302" s="1">
        <f t="shared" si="1450"/>
        <v>0.67938019560964236</v>
      </c>
      <c r="K1302" s="1">
        <f t="shared" si="1450"/>
        <v>0.69049888656532143</v>
      </c>
      <c r="L1302" s="1">
        <f t="shared" ref="L1302:O1302" si="1458">IFERROR(L1251/L1191,"-")</f>
        <v>0.69178949768637643</v>
      </c>
      <c r="M1302" s="1">
        <f t="shared" si="1458"/>
        <v>0.69449877413507188</v>
      </c>
      <c r="N1302" s="1">
        <f t="shared" si="1458"/>
        <v>0.70801610579241769</v>
      </c>
      <c r="O1302" s="1">
        <f t="shared" si="1458"/>
        <v>0.81748992597620229</v>
      </c>
      <c r="P1302" s="1">
        <f t="shared" si="1452"/>
        <v>0.85912184006315362</v>
      </c>
      <c r="Q1302" s="1">
        <f t="shared" si="1452"/>
        <v>0.88860234569962471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0.69686204476213498</v>
      </c>
      <c r="G1303" s="1">
        <f t="shared" si="1450"/>
        <v>0.70377597098644118</v>
      </c>
      <c r="H1303" s="1">
        <f t="shared" si="1450"/>
        <v>0.70293408088376907</v>
      </c>
      <c r="I1303" s="1">
        <f t="shared" si="1450"/>
        <v>0.7565819777349726</v>
      </c>
      <c r="J1303" s="1">
        <f t="shared" si="1450"/>
        <v>0.79045334699922443</v>
      </c>
      <c r="K1303" s="1">
        <f t="shared" si="1450"/>
        <v>0.53849119312698146</v>
      </c>
      <c r="L1303" s="1">
        <f t="shared" ref="L1303:O1303" si="1459">IFERROR(L1252/L1192,"-")</f>
        <v>0.55320965860102977</v>
      </c>
      <c r="M1303" s="1">
        <f t="shared" si="1459"/>
        <v>0.5902880841711805</v>
      </c>
      <c r="N1303" s="1">
        <f t="shared" si="1459"/>
        <v>0.62331967212193251</v>
      </c>
      <c r="O1303" s="1">
        <f t="shared" si="1459"/>
        <v>0.65805334151553174</v>
      </c>
      <c r="P1303" s="1">
        <f t="shared" si="1452"/>
        <v>0.6921635053953018</v>
      </c>
      <c r="Q1303" s="1">
        <f t="shared" si="1452"/>
        <v>0.71532136114805656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0.52803272879637209</v>
      </c>
      <c r="G1304" s="1">
        <f t="shared" si="1450"/>
        <v>0.53242828512957452</v>
      </c>
      <c r="H1304" s="1">
        <f t="shared" si="1450"/>
        <v>0.53196345130119482</v>
      </c>
      <c r="I1304" s="1">
        <f t="shared" si="1450"/>
        <v>0.54119982262707111</v>
      </c>
      <c r="J1304" s="1">
        <f t="shared" si="1450"/>
        <v>0.58893084126756967</v>
      </c>
      <c r="K1304" s="1">
        <f t="shared" si="1450"/>
        <v>0.49803245886398206</v>
      </c>
      <c r="L1304" s="1">
        <f t="shared" ref="L1304:O1304" si="1460">IFERROR(L1253/L1193,"-")</f>
        <v>0.51805332382028568</v>
      </c>
      <c r="M1304" s="1">
        <f t="shared" si="1460"/>
        <v>0.55851918166773229</v>
      </c>
      <c r="N1304" s="1">
        <f t="shared" si="1460"/>
        <v>0.58344819734777775</v>
      </c>
      <c r="O1304" s="1">
        <f t="shared" si="1460"/>
        <v>0.60829415307589996</v>
      </c>
      <c r="P1304" s="1">
        <f t="shared" si="1452"/>
        <v>0.64156801772139593</v>
      </c>
      <c r="Q1304" s="1">
        <f t="shared" si="1452"/>
        <v>0.66559693689600752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0.46614696626823449</v>
      </c>
      <c r="G1305" s="1">
        <f t="shared" si="1450"/>
        <v>0.45573997028208746</v>
      </c>
      <c r="H1305" s="1">
        <f t="shared" si="1450"/>
        <v>0.45675547287202639</v>
      </c>
      <c r="I1305" s="1">
        <f t="shared" si="1450"/>
        <v>0.46371488881974898</v>
      </c>
      <c r="J1305" s="1">
        <f t="shared" si="1450"/>
        <v>0.39142522526456547</v>
      </c>
      <c r="K1305" s="1">
        <f t="shared" si="1450"/>
        <v>0.47087079352441219</v>
      </c>
      <c r="L1305" s="1">
        <f t="shared" ref="L1305:O1305" si="1461">IFERROR(L1254/L1194,"-")</f>
        <v>0.49020111347217959</v>
      </c>
      <c r="M1305" s="1">
        <f t="shared" si="1461"/>
        <v>0.52561963484900176</v>
      </c>
      <c r="N1305" s="1">
        <f t="shared" si="1461"/>
        <v>0.54742902412691907</v>
      </c>
      <c r="O1305" s="1">
        <f t="shared" si="1461"/>
        <v>0.56882803964482431</v>
      </c>
      <c r="P1305" s="1">
        <f t="shared" si="1452"/>
        <v>0.59830674460023003</v>
      </c>
      <c r="Q1305" s="1">
        <f t="shared" si="1452"/>
        <v>0.62137575245371235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0.56203544748554579</v>
      </c>
      <c r="H1306" s="1">
        <f t="shared" si="1450"/>
        <v>0.59243079834493018</v>
      </c>
      <c r="I1306" s="1">
        <f t="shared" si="1450"/>
        <v>0.625777508746441</v>
      </c>
      <c r="J1306" s="1">
        <f t="shared" si="1450"/>
        <v>0.63868266520090111</v>
      </c>
      <c r="K1306" s="1">
        <f t="shared" si="1450"/>
        <v>0.66589670869251494</v>
      </c>
      <c r="L1306" s="1">
        <f t="shared" ref="L1306:O1306" si="1462">IFERROR(L1255/L1195,"-")</f>
        <v>0.72695690344667241</v>
      </c>
      <c r="M1306" s="1">
        <f t="shared" si="1462"/>
        <v>0.76936752211479686</v>
      </c>
      <c r="N1306" s="1">
        <f t="shared" si="1462"/>
        <v>0.7862940628109345</v>
      </c>
      <c r="O1306" s="1">
        <f t="shared" si="1462"/>
        <v>0.92147122183258834</v>
      </c>
      <c r="P1306" s="1">
        <f t="shared" si="1452"/>
        <v>0.92147122183258745</v>
      </c>
      <c r="Q1306" s="1">
        <f t="shared" si="1452"/>
        <v>0.92147122183258934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0.45210145766281457</v>
      </c>
      <c r="H1307" s="1">
        <f t="shared" si="1450"/>
        <v>0.47521676422230363</v>
      </c>
      <c r="I1307" s="1">
        <f t="shared" si="1450"/>
        <v>0.50261632886360852</v>
      </c>
      <c r="J1307" s="1">
        <f t="shared" si="1450"/>
        <v>0.55131309601508482</v>
      </c>
      <c r="K1307" s="1">
        <f t="shared" si="1450"/>
        <v>0.58155978016882803</v>
      </c>
      <c r="L1307" s="1">
        <f t="shared" ref="L1307:O1307" si="1463">IFERROR(L1256/L1196,"-")</f>
        <v>0.61077709601885266</v>
      </c>
      <c r="M1307" s="1">
        <f t="shared" si="1463"/>
        <v>0.68182159929609532</v>
      </c>
      <c r="N1307" s="1">
        <f t="shared" si="1463"/>
        <v>0.73547163866555365</v>
      </c>
      <c r="O1307" s="1">
        <f t="shared" si="1463"/>
        <v>0.76779013442836785</v>
      </c>
      <c r="P1307" s="1">
        <f t="shared" si="1452"/>
        <v>0.7677901344283683</v>
      </c>
      <c r="Q1307" s="1">
        <f t="shared" si="1452"/>
        <v>0.76779013442836941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0.42028149632876882</v>
      </c>
      <c r="H1308" s="1">
        <f t="shared" si="1450"/>
        <v>0.43976383736138236</v>
      </c>
      <c r="I1308" s="1">
        <f t="shared" si="1450"/>
        <v>0.46654874658086176</v>
      </c>
      <c r="J1308" s="1">
        <f t="shared" si="1450"/>
        <v>0.53156323295223218</v>
      </c>
      <c r="K1308" s="1">
        <f t="shared" si="1450"/>
        <v>0.58389758429074101</v>
      </c>
      <c r="L1308" s="1">
        <f t="shared" ref="L1308:O1308" si="1464">IFERROR(L1257/L1197,"-")</f>
        <v>0.62255628024703502</v>
      </c>
      <c r="M1308" s="1">
        <f t="shared" si="1464"/>
        <v>0.65183134787306773</v>
      </c>
      <c r="N1308" s="1">
        <f t="shared" si="1464"/>
        <v>0.69401023834485664</v>
      </c>
      <c r="O1308" s="1">
        <f t="shared" si="1464"/>
        <v>0.71787111222859323</v>
      </c>
      <c r="P1308" s="1">
        <f t="shared" si="1452"/>
        <v>0.71787111222859445</v>
      </c>
      <c r="Q1308" s="1">
        <f t="shared" si="1452"/>
        <v>0.71787111222859401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0.39943403925494786</v>
      </c>
      <c r="H1309" s="1">
        <f t="shared" si="1450"/>
        <v>0.41469412426785374</v>
      </c>
      <c r="I1309" s="1">
        <f t="shared" si="1450"/>
        <v>0.43431035245047728</v>
      </c>
      <c r="J1309" s="1">
        <f t="shared" si="1450"/>
        <v>0.47770968717349083</v>
      </c>
      <c r="K1309" s="1">
        <f t="shared" si="1450"/>
        <v>0.53330029708179882</v>
      </c>
      <c r="L1309" s="1">
        <f t="shared" ref="L1309:O1309" si="1465">IFERROR(L1258/L1198,"-")</f>
        <v>0.5760019133686618</v>
      </c>
      <c r="M1309" s="1">
        <f t="shared" si="1465"/>
        <v>0.63530345046535697</v>
      </c>
      <c r="N1309" s="1">
        <f t="shared" si="1465"/>
        <v>0.6611069086948399</v>
      </c>
      <c r="O1309" s="1">
        <f t="shared" si="1465"/>
        <v>0.67280993410843282</v>
      </c>
      <c r="P1309" s="1">
        <f t="shared" si="1452"/>
        <v>0.67280993410842971</v>
      </c>
      <c r="Q1309" s="1">
        <f t="shared" si="1452"/>
        <v>0.67280993410843071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0.61563987768183792</v>
      </c>
      <c r="G1311" s="1">
        <f t="shared" si="1466"/>
        <v>1.3670908428713719</v>
      </c>
      <c r="H1311" s="1">
        <f t="shared" si="1466"/>
        <v>0.27946160877716586</v>
      </c>
      <c r="I1311" s="1">
        <f t="shared" si="1466"/>
        <v>1.6106396572071704E-2</v>
      </c>
      <c r="J1311" s="1">
        <f t="shared" si="1466"/>
        <v>4.2940806264958453E-3</v>
      </c>
      <c r="K1311" s="1">
        <f t="shared" si="1466"/>
        <v>2.761038868811053E-3</v>
      </c>
      <c r="L1311" s="1">
        <f t="shared" ref="L1311:O1311" si="1468">IFERROR(L1260/L1200,"-")</f>
        <v>3.2734562954655098E-3</v>
      </c>
      <c r="M1311" s="1">
        <f t="shared" si="1468"/>
        <v>4.0192507299075704E-3</v>
      </c>
      <c r="N1311" s="1">
        <f t="shared" si="1468"/>
        <v>6.4339850012817843E-3</v>
      </c>
      <c r="O1311" s="1">
        <f t="shared" si="1468"/>
        <v>1.180559648349132E-2</v>
      </c>
      <c r="P1311" s="1">
        <f t="shared" si="1452"/>
        <v>4.2484374555973835E-2</v>
      </c>
      <c r="Q1311" s="1">
        <f t="shared" si="1452"/>
        <v>8.0646171311988632E-2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0.65012845097922956</v>
      </c>
      <c r="G1312" s="1">
        <f t="shared" si="1466"/>
        <v>2.6984953688919868E-2</v>
      </c>
      <c r="H1312" s="1">
        <f t="shared" si="1466"/>
        <v>1.3022918796311482E-2</v>
      </c>
      <c r="I1312" s="1">
        <f t="shared" si="1466"/>
        <v>1.6411246975010504E-5</v>
      </c>
      <c r="J1312" s="1">
        <f t="shared" si="1466"/>
        <v>1.0434234192971196E-5</v>
      </c>
      <c r="K1312" s="1">
        <f t="shared" si="1466"/>
        <v>1.5398171375038435E-5</v>
      </c>
      <c r="L1312" s="1">
        <f t="shared" ref="L1312:O1312" si="1469">IFERROR(L1261/L1201,"-")</f>
        <v>2.9573528718463206E-5</v>
      </c>
      <c r="M1312" s="1">
        <f t="shared" si="1469"/>
        <v>4.2453248932776175E-5</v>
      </c>
      <c r="N1312" s="1">
        <f t="shared" si="1469"/>
        <v>7.8791395134272712E-5</v>
      </c>
      <c r="O1312" s="1">
        <f t="shared" si="1469"/>
        <v>1.6017033546994081E-4</v>
      </c>
      <c r="P1312" s="1">
        <f t="shared" si="1452"/>
        <v>1.1813242867532471E-3</v>
      </c>
      <c r="Q1312" s="1">
        <f t="shared" si="1452"/>
        <v>0.13243217128377097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0.46793603857533661</v>
      </c>
      <c r="G1313" s="1">
        <f t="shared" si="1466"/>
        <v>8.1535045938371103E-2</v>
      </c>
      <c r="H1313" s="1">
        <f t="shared" si="1466"/>
        <v>9.0357271842443271E-2</v>
      </c>
      <c r="I1313" s="1">
        <f t="shared" si="1466"/>
        <v>1.085672097224109E-2</v>
      </c>
      <c r="J1313" s="1">
        <f t="shared" si="1466"/>
        <v>6.4113096279303189E-5</v>
      </c>
      <c r="K1313" s="1">
        <f t="shared" si="1466"/>
        <v>2.9139696432343625E-5</v>
      </c>
      <c r="L1313" s="1">
        <f t="shared" ref="L1313:O1313" si="1470">IFERROR(L1262/L1202,"-")</f>
        <v>3.0851952307400844E-5</v>
      </c>
      <c r="M1313" s="1">
        <f t="shared" si="1470"/>
        <v>5.286189753630991E-5</v>
      </c>
      <c r="N1313" s="1">
        <f t="shared" si="1470"/>
        <v>5.5655874470233111E-5</v>
      </c>
      <c r="O1313" s="1">
        <f t="shared" si="1470"/>
        <v>4.5169448310048427E-5</v>
      </c>
      <c r="P1313" s="1">
        <f t="shared" si="1452"/>
        <v>3.5392490855609593E-5</v>
      </c>
      <c r="Q1313" s="1">
        <f t="shared" si="1452"/>
        <v>3.5120636759842664E-5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0.68268886728228029</v>
      </c>
      <c r="G1314" s="1">
        <f t="shared" si="1466"/>
        <v>0.36999578228926516</v>
      </c>
      <c r="H1314" s="1">
        <f t="shared" si="1466"/>
        <v>0.3096023174297598</v>
      </c>
      <c r="I1314" s="1">
        <f t="shared" si="1466"/>
        <v>6.353385191815504E-2</v>
      </c>
      <c r="J1314" s="1">
        <f t="shared" si="1466"/>
        <v>0.12685356606125542</v>
      </c>
      <c r="K1314" s="1">
        <f t="shared" si="1466"/>
        <v>0.14584926568085024</v>
      </c>
      <c r="L1314" s="1">
        <f t="shared" ref="L1314:O1314" si="1471">IFERROR(L1263/L1203,"-")</f>
        <v>0.15559134215107515</v>
      </c>
      <c r="M1314" s="1">
        <f t="shared" si="1471"/>
        <v>0.17000080189211558</v>
      </c>
      <c r="N1314" s="1">
        <f t="shared" si="1471"/>
        <v>0.18387997054335964</v>
      </c>
      <c r="O1314" s="1">
        <f t="shared" si="1471"/>
        <v>0.19249495345939324</v>
      </c>
      <c r="P1314" s="1">
        <f t="shared" si="1452"/>
        <v>0.19598624956430477</v>
      </c>
      <c r="Q1314" s="1">
        <f t="shared" si="1452"/>
        <v>0.19863846261587462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0.76080501380270349</v>
      </c>
      <c r="G1315" s="3">
        <f t="shared" ref="G1315:K1315" si="1474">G1316+G1322+G1327+G1341</f>
        <v>1.344757225305877</v>
      </c>
      <c r="H1315" s="3">
        <f t="shared" si="1474"/>
        <v>2.2002711276819507</v>
      </c>
      <c r="I1315" s="3">
        <f t="shared" si="1474"/>
        <v>1.677916072244696</v>
      </c>
      <c r="J1315" s="3">
        <f t="shared" si="1474"/>
        <v>1.7037180595434631</v>
      </c>
      <c r="K1315" s="3">
        <f t="shared" si="1474"/>
        <v>1.7733338090706583</v>
      </c>
      <c r="L1315" s="3">
        <f t="shared" ref="L1315:O1315" si="1475">L1316+L1322+L1327+L1341</f>
        <v>1.8088314779793759</v>
      </c>
      <c r="M1315" s="3">
        <f t="shared" si="1475"/>
        <v>1.8336061862739101</v>
      </c>
      <c r="N1315" s="3">
        <f t="shared" si="1475"/>
        <v>1.8942756728356134</v>
      </c>
      <c r="O1315" s="3">
        <f t="shared" si="1475"/>
        <v>1.8926089133579727</v>
      </c>
      <c r="P1315" s="3">
        <f>P1316+P1322+P1327+P1341</f>
        <v>1.799942730119354</v>
      </c>
      <c r="Q1315" s="3">
        <f>Q1316+Q1322+Q1327+Q1341</f>
        <v>1.8416583130116533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5.5741473427981005E-3</v>
      </c>
      <c r="G1316" s="1">
        <f t="shared" ref="G1316:K1316" si="1476">SUM(G1317:G1321)</f>
        <v>8.160140577101899E-3</v>
      </c>
      <c r="H1316" s="1">
        <f t="shared" si="1476"/>
        <v>1.1769891988657797E-2</v>
      </c>
      <c r="I1316" s="1">
        <f t="shared" si="1476"/>
        <v>0.85645355660139155</v>
      </c>
      <c r="J1316" s="1">
        <f t="shared" si="1476"/>
        <v>0.82741057272565177</v>
      </c>
      <c r="K1316" s="1">
        <f t="shared" si="1476"/>
        <v>0.78237468864072379</v>
      </c>
      <c r="L1316" s="1">
        <f t="shared" ref="L1316:O1316" si="1477">SUM(L1317:L1321)</f>
        <v>0.7380332031039758</v>
      </c>
      <c r="M1316" s="1">
        <f t="shared" si="1477"/>
        <v>0.67079243713304459</v>
      </c>
      <c r="N1316" s="1">
        <f t="shared" si="1477"/>
        <v>0.64967618424597307</v>
      </c>
      <c r="O1316" s="1">
        <f t="shared" si="1477"/>
        <v>0.69768121074051159</v>
      </c>
      <c r="P1316" s="1">
        <f>SUM(P1317:P1321)</f>
        <v>0.82554517358717283</v>
      </c>
      <c r="Q1316" s="1">
        <f>SUM(Q1317:Q1321)</f>
        <v>0.86811334784935046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4.6205325743790311E-4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4.7508493096041755E-4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4.6965070085719222E-4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4.5931766852309117E-6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1.0631643589538681E-3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2.3863715626166468E-3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0.24656565987854032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0.24408055999448922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0.25351074740827612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0.24855827392116603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0.23847266460973071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0.23959311969234112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0.18556121393246347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0.10194631978369996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8.4145189215245914E-2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1.1483590220578788E-3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1.970363606159993E-3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3.3383084697797194E-3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0.12274041180371249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0.12198555922917265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0.12553246400333529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0.12435466082112227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0.11926161038433615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0.12009033276971964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0.12114186123517892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0.12386622991507622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0.1231659194093529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3.7291469896336589E-3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4.3485577819182449E-3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5.0691234881790979E-3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0.48695730833472961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0.46115365946205794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0.40307283828555068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0.36485819781244383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0.31260047935362567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0.28965950297148807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0.39057663974594409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0.59928709109754374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0.66009811115134409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2.2999489698342915E-4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3.0296989910937587E-4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5.0643776722514181E-4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1.9017658440911939E-4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1.9079403993192226E-4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2.5863894356165654E-4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2.620705492436602E-4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4.5768278535210859E-4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3.3322881242429714E-4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4.0149582692503293E-4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4.4553279085293241E-4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7.0412807340759255E-4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1.8415764373314811E-6</v>
      </c>
      <c r="J1322" s="1">
        <f t="shared" si="1480"/>
        <v>0</v>
      </c>
      <c r="K1322" s="1">
        <f t="shared" si="1480"/>
        <v>0</v>
      </c>
      <c r="L1322" s="1">
        <f t="shared" ref="L1322:O1322" si="1481">SUM(L1323:L1326)</f>
        <v>0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0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3.6470158572798099E-7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0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2.4194686785129938E-7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1.2349279837522006E-6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0.75491642641329826</v>
      </c>
      <c r="G1327" s="1">
        <f t="shared" ref="G1327:K1327" si="1482">SUM(G1332:G1340)</f>
        <v>1.3359291132741344</v>
      </c>
      <c r="H1327" s="1">
        <f t="shared" si="1482"/>
        <v>2.1704956603150558</v>
      </c>
      <c r="I1327" s="1">
        <f t="shared" si="1482"/>
        <v>0.82143260650015293</v>
      </c>
      <c r="J1327" s="1">
        <f t="shared" si="1482"/>
        <v>0.87629000764670817</v>
      </c>
      <c r="K1327" s="1">
        <f t="shared" si="1482"/>
        <v>0.99094532764279952</v>
      </c>
      <c r="L1327" s="1">
        <f t="shared" ref="L1327:O1327" si="1483">SUM(L1332:L1340)</f>
        <v>1.0707958496094734</v>
      </c>
      <c r="M1327" s="1">
        <f t="shared" si="1483"/>
        <v>1.1628117710751953</v>
      </c>
      <c r="N1327" s="1">
        <f t="shared" si="1483"/>
        <v>1.24459760989554</v>
      </c>
      <c r="O1327" s="1">
        <f t="shared" si="1483"/>
        <v>1.1949254944425651</v>
      </c>
      <c r="P1327" s="1">
        <f>SUM(P1332:P1340)</f>
        <v>0.9743941528342176</v>
      </c>
      <c r="Q1327" s="1">
        <f>SUM(Q1332:Q1340)</f>
        <v>0.97354387880261961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0.73617164010252467</v>
      </c>
      <c r="G1328" s="1">
        <f t="shared" ref="G1328:K1328" si="1484">IF(G1327-G1329&lt;0,0,G1327-G1329)</f>
        <v>1.3009402595941366</v>
      </c>
      <c r="H1328" s="1">
        <f t="shared" si="1484"/>
        <v>2.0731457872340608</v>
      </c>
      <c r="I1328" s="1">
        <f t="shared" si="1484"/>
        <v>0.79470547025914684</v>
      </c>
      <c r="J1328" s="1">
        <f t="shared" si="1484"/>
        <v>0.84539732811308299</v>
      </c>
      <c r="K1328" s="1">
        <f t="shared" si="1484"/>
        <v>0.95226031676578804</v>
      </c>
      <c r="L1328" s="1">
        <f t="shared" ref="L1328:O1328" si="1485">IF(L1327-L1329&lt;0,0,L1327-L1329)</f>
        <v>1.0284437991272837</v>
      </c>
      <c r="M1328" s="1">
        <f t="shared" si="1485"/>
        <v>1.1161899181027626</v>
      </c>
      <c r="N1328" s="1">
        <f t="shared" si="1485"/>
        <v>1.1941804558956004</v>
      </c>
      <c r="O1328" s="1">
        <f t="shared" si="1485"/>
        <v>1.1379581532574961</v>
      </c>
      <c r="P1328" s="1">
        <f>IF(P1327-P1329&lt;0,0,P1327-P1329)</f>
        <v>0.91776307009189717</v>
      </c>
      <c r="Q1328" s="1">
        <f>IF(Q1327-Q1329&lt;0,0,Q1327-Q1329)</f>
        <v>0.91368415123122815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1.8744786310773597E-2</v>
      </c>
      <c r="G1329" s="1">
        <f t="shared" ref="G1329" si="1486">SUM(G1330:G1331)</f>
        <v>3.4988853679997753E-2</v>
      </c>
      <c r="H1329" s="1">
        <f t="shared" ref="H1329" si="1487">SUM(H1330:H1331)</f>
        <v>9.7349873080995145E-2</v>
      </c>
      <c r="I1329" s="1">
        <f t="shared" ref="I1329" si="1488">SUM(I1330:I1331)</f>
        <v>2.6727136241006057E-2</v>
      </c>
      <c r="J1329" s="1">
        <f t="shared" ref="J1329" si="1489">SUM(J1330:J1331)</f>
        <v>3.0892679533625175E-2</v>
      </c>
      <c r="K1329" s="1">
        <f t="shared" ref="K1329" si="1490">SUM(K1330:K1331)</f>
        <v>3.8685010877011469E-2</v>
      </c>
      <c r="L1329" s="1">
        <f t="shared" ref="L1329:O1329" si="1491">SUM(L1330:L1331)</f>
        <v>4.23520504821897E-2</v>
      </c>
      <c r="M1329" s="1">
        <f t="shared" si="1491"/>
        <v>4.6621852972432626E-2</v>
      </c>
      <c r="N1329" s="1">
        <f t="shared" si="1491"/>
        <v>5.0417153999939679E-2</v>
      </c>
      <c r="O1329" s="1">
        <f t="shared" si="1491"/>
        <v>5.6967341185069138E-2</v>
      </c>
      <c r="P1329" s="1">
        <f>SUM(P1330:P1331)</f>
        <v>5.6631082742320413E-2</v>
      </c>
      <c r="Q1329" s="1">
        <f>SUM(Q1330:Q1331)</f>
        <v>5.9859727571391519E-2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1.8744786310773597E-2</v>
      </c>
      <c r="G1330" s="1">
        <f>[1]Transport!C$26/SUM([1]Transport!C$22,[1]Transport!C$26)*G1327*(G$34+G$582)/(G$34+G$582+G$38)</f>
        <v>3.4988853679997753E-2</v>
      </c>
      <c r="H1330" s="1">
        <f>[1]Transport!D$26/SUM([1]Transport!D$22,[1]Transport!D$26)*H1327*(H$34+H$582)/(H$34+H$582+H$38)</f>
        <v>9.7349873080995145E-2</v>
      </c>
      <c r="I1330" s="1">
        <f>[1]Transport!E$26/SUM([1]Transport!E$22,[1]Transport!E$26)*I1327*(I$34+I$582)/(I$34+I$582+I$38)</f>
        <v>2.6727136241006057E-2</v>
      </c>
      <c r="J1330" s="1">
        <f>[1]Transport!F$26/SUM([1]Transport!F$22,[1]Transport!F$26)*J1327*(J$34+J$582)/(J$34+J$582+J$38)</f>
        <v>3.0892679533625175E-2</v>
      </c>
      <c r="K1330" s="1">
        <f>[1]Transport!G$26/SUM([1]Transport!G$22,[1]Transport!G$26)*K1327*(K$34+K$582)/(K$34+K$582+K$38)</f>
        <v>3.8685010877011469E-2</v>
      </c>
      <c r="L1330" s="1">
        <f>[1]Transport!H$26/SUM([1]Transport!H$22,[1]Transport!H$26)*L1327*(L$34+L$582)/(L$34+L$582+L$38)</f>
        <v>4.23520504821897E-2</v>
      </c>
      <c r="M1330" s="1">
        <f>[1]Transport!I$26/SUM([1]Transport!I$22,[1]Transport!I$26)*M1327*(M$34+M$582)/(M$34+M$582+M$38)</f>
        <v>4.6621852972432626E-2</v>
      </c>
      <c r="N1330" s="1">
        <f>[1]Transport!J$26/SUM([1]Transport!J$22,[1]Transport!J$26)*N1327*(N$34+N$582)/(N$34+N$582+N$38)</f>
        <v>5.0417153999939679E-2</v>
      </c>
      <c r="O1330" s="1">
        <f>[1]Transport!K$26/SUM([1]Transport!K$22,[1]Transport!K$26)*O1327*(O$34+O$582)/(O$34+O$582+O$38)</f>
        <v>5.6967341185069138E-2</v>
      </c>
      <c r="P1330" s="1">
        <f>[1]Transport!L$26/SUM([1]Transport!L$22,[1]Transport!L$26)*P1327*(P$34+P$582)/(P$34+P$582+P$38)</f>
        <v>5.6631082742320413E-2</v>
      </c>
      <c r="Q1330" s="1">
        <f>[1]Transport!M$26/SUM([1]Transport!M$22,[1]Transport!M$26)*Q1327*(Q$34+Q$582)/(Q$34+Q$582+Q$38)</f>
        <v>5.9859727571391519E-2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4.5303065320667461E-3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5.103284969925864E-3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4.2735118652577575E-4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1.1482345407012311E-3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1.627451247912811E-3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3.0213323923873945E-3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7.3694505397639797E-3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1.3986042372987447E-2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0.15609953461419587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0.37609833162842404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0.44001637487826045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6.0104713389342018E-4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9.9622925465683658E-4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7.9833196801223742E-4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1.1963310707756743E-3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1.5569450585854307E-3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2.4736431058049592E-3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4.0006550700024783E-3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5.8387261637274958E-3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9.2203006713228661E-3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1.187950123616382E-2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2.4293298237556164E-2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4.3589017451751463E-2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0.58482204154446726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0.82010342333473896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0.87383445923900493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0.98759891028483027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1.065146152257892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1.1512254258257038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1.2245587738939527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1.0293946412532362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0.5860886064429266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0.50876351570596468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3.9794254957789471E-5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8.6476134660551051E-5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5.2164198382988975E-5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9.8703884289594085E-5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1.5196792527007682E-4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1.4870846103126568E-4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2.0597935325855567E-4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2.0899574332529377E-4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2.0950561154057203E-4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3.2771352670309264E-4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4.7068998083832174E-4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1.7336570927497102E-2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1.7317529917724835E-2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1.7247355911495038E-2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2.9777018817326646E-4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0.26128606880072819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0.46431924547915226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5.133581249305587E-5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8.7944900953029197E-7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0.10836643884257385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0.13601425780217732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0.22439251437322377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8.3770898454122453E-7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0.62402745049131092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0.87195524761352117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0.8729113333837204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1.0337461684890581E-5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1.0053126200962004E-5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6.0133923577448926E-6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1.0260286466715903E-5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5.0717215468913947E-6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1.512292269582431E-6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4.8881959637431232E-3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5.9584376731350341E-4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6.1717926375436398E-4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2.24292257849695E-7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3.1444004660712515E-4</v>
      </c>
      <c r="G1341" s="1">
        <f t="shared" ref="G1341:K1341" si="1492">SUM(G1346:G1350)</f>
        <v>6.6797145464059758E-4</v>
      </c>
      <c r="H1341" s="1">
        <f t="shared" si="1492"/>
        <v>1.8005575378237222E-2</v>
      </c>
      <c r="I1341" s="1">
        <f t="shared" si="1492"/>
        <v>2.8067566714181497E-5</v>
      </c>
      <c r="J1341" s="1">
        <f t="shared" si="1492"/>
        <v>1.7479171103205507E-5</v>
      </c>
      <c r="K1341" s="1">
        <f t="shared" si="1492"/>
        <v>1.3792787134868901E-5</v>
      </c>
      <c r="L1341" s="1">
        <f t="shared" ref="L1341:O1341" si="1493">SUM(L1346:L1350)</f>
        <v>2.4252659267746397E-6</v>
      </c>
      <c r="M1341" s="1">
        <f t="shared" si="1493"/>
        <v>1.978065670280165E-6</v>
      </c>
      <c r="N1341" s="1">
        <f t="shared" si="1493"/>
        <v>1.8786941002577787E-6</v>
      </c>
      <c r="O1341" s="1">
        <f t="shared" si="1493"/>
        <v>2.208174896013804E-6</v>
      </c>
      <c r="P1341" s="1">
        <f>SUM(P1346:P1350)</f>
        <v>3.4036979633961565E-6</v>
      </c>
      <c r="Q1341" s="1">
        <f>SUM(Q1346:Q1350)</f>
        <v>1.0863596830579778E-6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2.9013811124531234E-4</v>
      </c>
      <c r="G1342" s="1">
        <f t="shared" ref="G1342:K1342" si="1494">IF(G1341-G1343&lt;0,0,G1341-G1343)</f>
        <v>5.8402587617339616E-4</v>
      </c>
      <c r="H1342" s="1">
        <f t="shared" si="1494"/>
        <v>1.7531272579794571E-2</v>
      </c>
      <c r="I1342" s="1">
        <f t="shared" si="1494"/>
        <v>1.9048682957632919E-5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2.4301935361812811E-5</v>
      </c>
      <c r="G1343" s="1">
        <f t="shared" ref="G1343" si="1496">SUM(G1344:G1345)</f>
        <v>8.3945578467201369E-5</v>
      </c>
      <c r="H1343" s="1">
        <f t="shared" ref="H1343" si="1497">SUM(H1344:H1345)</f>
        <v>4.7430279844265136E-4</v>
      </c>
      <c r="I1343" s="1">
        <f t="shared" ref="I1343" si="1498">SUM(I1344:I1345)</f>
        <v>9.0188837565485776E-6</v>
      </c>
      <c r="J1343" s="1">
        <f t="shared" ref="J1343" si="1499">SUM(J1344:J1345)</f>
        <v>5.381648812388817E-3</v>
      </c>
      <c r="K1343" s="1">
        <f t="shared" ref="K1343" si="1500">SUM(K1344:K1345)</f>
        <v>6.3727493140231717E-3</v>
      </c>
      <c r="L1343" s="1">
        <f t="shared" ref="L1343:O1343" si="1501">SUM(L1344:L1345)</f>
        <v>1.543828788657619E-4</v>
      </c>
      <c r="M1343" s="1">
        <f t="shared" si="1501"/>
        <v>1.3029420685972351E-4</v>
      </c>
      <c r="N1343" s="1">
        <f t="shared" si="1501"/>
        <v>1.7855736083761411E-4</v>
      </c>
      <c r="O1343" s="1">
        <f t="shared" si="1501"/>
        <v>1.6726625680968938E-4</v>
      </c>
      <c r="P1343" s="1">
        <f>SUM(P1344:P1345)</f>
        <v>1.0946560791507218E-3</v>
      </c>
      <c r="Q1343" s="1">
        <f>SUM(Q1344:Q1345)</f>
        <v>1.0650793683718628E-4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2.4301935361812811E-5</v>
      </c>
      <c r="G1344" s="1">
        <f>IF(SUM([1]Transport!C$24,[1]Transport!C$27)=0,0,[1]Transport!C$27/SUM([1]Transport!C$24,[1]Transport!C$27)*G1341*(G$47+G$614)/(G$47+G$614+G$49))</f>
        <v>8.3945578467201369E-5</v>
      </c>
      <c r="H1344" s="1">
        <f>IF(SUM([1]Transport!D$24,[1]Transport!D$27)=0,0,[1]Transport!D$27/SUM([1]Transport!D$24,[1]Transport!D$27)*H1341*(H$47+H$614)/(H$47+H$614+H$49))</f>
        <v>4.7430279844265136E-4</v>
      </c>
      <c r="I1344" s="1">
        <f>IF(SUM([1]Transport!E$24,[1]Transport!E$27)=0,0,[1]Transport!E$27/SUM([1]Transport!E$24,[1]Transport!E$27)*I1341*(I$47+I$614)/(I$47+I$614+I$49))</f>
        <v>9.0188837565485776E-6</v>
      </c>
      <c r="J1344" s="1">
        <f>IF(SUM([1]Transport!F$24,[1]Transport!F$27)=0,0,[1]Transport!F$27/SUM([1]Transport!F$24,[1]Transport!F$27)*J1341*(J$47+J$614)/(J$47+J$614+J$49))</f>
        <v>5.3983204229783589E-6</v>
      </c>
      <c r="K1344" s="1">
        <f>IF(SUM([1]Transport!G$24,[1]Transport!G$27)=0,0,[1]Transport!G$27/SUM([1]Transport!G$24,[1]Transport!G$27)*K1341*(K$47+K$614)/(K$47+K$614+K$49))</f>
        <v>4.9704521567911753E-7</v>
      </c>
      <c r="L1344" s="1">
        <f>IF(SUM([1]Transport!H$24,[1]Transport!H$27)=0,0,[1]Transport!H$27/SUM([1]Transport!H$24,[1]Transport!H$27)*L1341*(L$47+L$614)/(L$47+L$614+L$49))</f>
        <v>1.1389406523316514E-7</v>
      </c>
      <c r="M1344" s="1">
        <f>IF(SUM([1]Transport!I$24,[1]Transport!I$27)=0,0,[1]Transport!I$27/SUM([1]Transport!I$24,[1]Transport!I$27)*M1341*(M$47+M$614)/(M$47+M$614+M$49))</f>
        <v>1.8736550261774005E-7</v>
      </c>
      <c r="N1344" s="1">
        <f>IF(SUM([1]Transport!J$24,[1]Transport!J$27)=0,0,[1]Transport!J$27/SUM([1]Transport!J$24,[1]Transport!J$27)*N1341*(N$47+N$614)/(N$47+N$614+N$49))</f>
        <v>1.2971130566849609E-7</v>
      </c>
      <c r="O1344" s="1">
        <f>IF(SUM([1]Transport!K$24,[1]Transport!K$27)=0,0,[1]Transport!K$27/SUM([1]Transport!K$24,[1]Transport!K$27)*O1341*(O$47+O$614)/(O$47+O$614+O$49))</f>
        <v>2.3730202335621758E-7</v>
      </c>
      <c r="P1344" s="1">
        <f>IF(SUM([1]Transport!L$24,[1]Transport!L$27)=0,0,[1]Transport!L$27/SUM([1]Transport!L$24,[1]Transport!L$27)*P1341*(P$47+P$614)/(P$47+P$614+P$49))</f>
        <v>2.9524104580828608E-7</v>
      </c>
      <c r="Q1344" s="1">
        <f>IF(SUM([1]Transport!M$24,[1]Transport!M$27)=0,0,[1]Transport!M$27/SUM([1]Transport!M$24,[1]Transport!M$27)*Q1341*(Q$47+Q$614)/(Q$47+Q$614+Q$49))</f>
        <v>1.7856030157508596E-7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5.3762504919658387E-3</v>
      </c>
      <c r="K1345" s="1">
        <f>IF(([1]Transport!G$24+[1]Transport!G$27)=0,0,(K$49+K$716)/([1]Transport!G$24+[1]Transport!G$27)*K1341)</f>
        <v>6.3722522688074929E-3</v>
      </c>
      <c r="L1345" s="1">
        <f>IF(([1]Transport!H$24+[1]Transport!H$27)=0,0,(L$49+L$716)/([1]Transport!H$24+[1]Transport!H$27)*L1341)</f>
        <v>1.5426898480052874E-4</v>
      </c>
      <c r="M1345" s="1">
        <f>IF(([1]Transport!I$24+[1]Transport!I$27)=0,0,(M$49+M$716)/([1]Transport!I$24+[1]Transport!I$27)*M1341)</f>
        <v>1.3010684135710576E-4</v>
      </c>
      <c r="N1345" s="1">
        <f>IF(([1]Transport!J$24+[1]Transport!J$27)=0,0,(N$49+N$716)/([1]Transport!J$24+[1]Transport!J$27)*N1341)</f>
        <v>1.7842764953194561E-4</v>
      </c>
      <c r="O1345" s="1">
        <f>IF(([1]Transport!K$24+[1]Transport!K$27)=0,0,(O$49+O$716)/([1]Transport!K$24+[1]Transport!K$27)*O1341)</f>
        <v>1.6702895478633317E-4</v>
      </c>
      <c r="P1345" s="1">
        <f>IF(([1]Transport!L$24+[1]Transport!L$27)=0,0,(P$49+P$716)/([1]Transport!L$24+[1]Transport!L$27)*P1341)</f>
        <v>1.0943608381049135E-3</v>
      </c>
      <c r="Q1345" s="1">
        <f>IF(([1]Transport!M$24+[1]Transport!M$27)=0,0,(Q$49+Q$716)/([1]Transport!M$24+[1]Transport!M$27)*Q1341)</f>
        <v>1.0632937653561119E-4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3.1444004660712515E-4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3.1687591603044057E-4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3.1578470999126847E-4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1.4009972656516177E-4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1.6068052472599304E-3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6.1318973599259306E-7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2.9234152542816007E-6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1.7604361173189288E-6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2.4125727563239802E-7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2.407745357443807E-7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2.4663579388428469E-7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4.915238973908003E-7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1.0837099252367533E-4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1.5475803165131469E-2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1.862299549311196E-6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3.7154306101037979E-6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2.1228872457120089E-6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3.4336002604761608E-7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6.9992276826731912E-7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9.8876855547007215E-5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5.3562732756987129E-4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2.5592077428877707E-5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1.0840325238820108E-5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9.9094637718379626E-6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2.4252659267746397E-6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1.736808394647767E-6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1.6379195645133979E-6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1.6181790760819031E-6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2.212251297738037E-6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1.0863596830579778E-6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3.7479639743126851E-6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7.1554928284682534E-5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0.29539201416316568</v>
      </c>
      <c r="G1351" s="3">
        <f t="shared" ref="G1351:K1351" si="1502">SUM(G1352:G1374)</f>
        <v>0.30119900264184224</v>
      </c>
      <c r="H1351" s="3">
        <f t="shared" si="1502"/>
        <v>0.30990139397763672</v>
      </c>
      <c r="I1351" s="3">
        <f t="shared" si="1502"/>
        <v>0.32433200817420466</v>
      </c>
      <c r="J1351" s="3">
        <f t="shared" si="1502"/>
        <v>0.33846883599760941</v>
      </c>
      <c r="K1351" s="3">
        <f t="shared" si="1502"/>
        <v>0.35286205468595738</v>
      </c>
      <c r="L1351" s="3">
        <f t="shared" ref="L1351:O1351" si="1503">SUM(L1352:L1374)</f>
        <v>0.36516098614416814</v>
      </c>
      <c r="M1351" s="3">
        <f t="shared" si="1503"/>
        <v>0.37745769787720312</v>
      </c>
      <c r="N1351" s="3">
        <f t="shared" si="1503"/>
        <v>0.38805063586246358</v>
      </c>
      <c r="O1351" s="3">
        <f t="shared" si="1503"/>
        <v>0.39909329411385414</v>
      </c>
      <c r="P1351" s="3">
        <f>SUM(P1352:P1374)</f>
        <v>0.41129021825911449</v>
      </c>
      <c r="Q1351" s="3">
        <f>SUM(Q1352:Q1374)</f>
        <v>0.42533489271953318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1.9362823279270346E-3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1.6028181339148048E-3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1.0090306807975784E-3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1.7394048552654645E-6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4.1714973238740312E-4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9.6392746254516401E-4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0.11027936007189353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0.11494960118526042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0.11972950809125471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0.12360253046819285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0.12674659635445309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0.12886852720103129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0.10064045352100673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5.5291316759564654E-2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4.5636746089166166E-2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3.1600624524269835E-4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5.4837293863941499E-4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9.5730076770280162E-4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3.9743772869052438E-2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4.1414289644440418E-2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4.3123036257891142E-2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4.4485748334714234E-2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4.5734864126202472E-2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4.6730367019894505E-2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4.7538012506896092E-2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4.8607098544190222E-2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4.8332285451174038E-2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6.8232354295728892E-4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8.0639176672126617E-4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9.494375570901015E-4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0.10511202863998244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0.1006963848081171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9.5285214167499369E-2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8.8046021060722374E-2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8.0938904273193682E-2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7.5777591374658768E-2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0.10238686113136815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0.1570988070713539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0.17303997925603753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2.8056411983130638E-5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3.7619062052635281E-5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6.4369970380103155E-5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2.6024737956571258E-5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2.8670442433044267E-5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4.0591526565461649E-5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4.3234629802368446E-5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7.9071393729762893E-5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5.8473707699886243E-5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7.0452940295107343E-5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7.8180377001365795E-5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1.2355768052642002E-4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8.5486694205629998E-8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0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4.0913581784725502E-8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1.3968071770460647E-7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7.3623687525067904E-4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8.3424553223112935E-4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7.4963338420600212E-5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2.1943095019958007E-4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3.2344386726856336E-4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6.3295360896926933E-4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1.6343444566372755E-3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3.1377318133203069E-3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3.5111915783106781E-2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8.459687582632465E-2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9.8974144516817769E-2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7.0018345361508414E-5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1.1831515846379728E-4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9.9544215489453925E-5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1.617463462769338E-4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2.220038604362301E-4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3.6988458247735596E-4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6.3181047049303408E-4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9.3699313171478546E-4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1.4864866424131444E-3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1.9152000065475528E-3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3.9165385834543471E-3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3.41022287921806E-3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4.7901049515503988E-2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6.8984984129099716E-2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8.0990036990346792E-2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9.4126469676284949E-2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0.10796970936421153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0.12167624544776361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0.13252501952146237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0.11184339488720328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6.3678337561076631E-2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5.5276991457842581E-2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2.0992042460053178E-6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4.6556734029051759E-6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2.9366015616825303E-6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6.2180193899035262E-6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9.8921680144038926E-6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1.0265672735634534E-5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1.4868534423471074E-5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1.5347686619458197E-5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1.5385128997282788E-5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2.4065774875462742E-5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3.4565308392819615E-5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0.24216902397719584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0.19377617287474261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0.12109317328779091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3.6899433820573384E-5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3.3577935338827837E-2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6.1070082999854683E-2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6.3614911463555961E-6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1.3617316985950102E-7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9.4783624232006088E-3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1.1944100380635836E-2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2.0348227680410384E-2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8.4817037469461605E-8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3.616209620662076E-2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5.0670031279511203E-2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5.0728078851614275E-2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7.2578285101125892E-7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7.3387671985135537E-7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4.6442025000354767E-7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8.2320154392426488E-7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4.1672147698661296E-7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1.2425853083399239E-7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1.8891157433343882E-4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2.3167530681581199E-5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2.4201210707419073E-5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1.02198300904993E-8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4.3923126150290518E-3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3.5448896293822623E-3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2.2150620964916431E-3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1.6845243639634203E-5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2.0267559962231635E-4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8.0981531266190503E-8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4.173445297781882E-7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2.6239382248598542E-7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4.0550675376080897E-8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4.046953615058499E-8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4.1454700123375795E-8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8.2615647343419999E-8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9.2113258840392148E-6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1.3833220509886018E-3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1.6767396397261158E-7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3.6550812440912763E-7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2.2030076462921263E-7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4.0177505265682103E-8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8.1899896826461685E-8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5.5788431399007058E-6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3.143675853153957E-5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1.517343112800444E-6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7.1776560263376242E-7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6.7849943556235884E-7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1.7400209259162701E-7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1.2906808736809439E-7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1.2721504893057891E-7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1.2568183127072893E-7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1.7182263597424659E-7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8.4376121532858689E-8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1.4125760550604673E-7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2.8011235073047955E-6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4.1906042144660303</v>
      </c>
      <c r="G1376" s="1">
        <f t="shared" ref="G1376:K1376" si="1509">IFERROR(G1352/G1317,"-")</f>
        <v>3.3737507326839338</v>
      </c>
      <c r="H1376" s="1">
        <f t="shared" si="1509"/>
        <v>2.1484705100107937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0.37869321701871783</v>
      </c>
      <c r="G1377" s="1">
        <f t="shared" si="1512"/>
        <v>0.39236617449993333</v>
      </c>
      <c r="H1377" s="1">
        <f t="shared" si="1512"/>
        <v>0.40393016646922386</v>
      </c>
      <c r="I1377" s="1">
        <f t="shared" si="1512"/>
        <v>0.44726163459347007</v>
      </c>
      <c r="J1377" s="1">
        <f t="shared" si="1512"/>
        <v>0.47094943238353648</v>
      </c>
      <c r="K1377" s="1">
        <f t="shared" si="1512"/>
        <v>0.4722857287720103</v>
      </c>
      <c r="L1377" s="1">
        <f t="shared" ref="L1377:O1377" si="1513">IFERROR(L1353/L1318,"-")</f>
        <v>0.4972778758006472</v>
      </c>
      <c r="M1377" s="1">
        <f t="shared" si="1513"/>
        <v>0.53149318628144893</v>
      </c>
      <c r="N1377" s="1">
        <f t="shared" si="1513"/>
        <v>0.53786405622377609</v>
      </c>
      <c r="O1377" s="1">
        <f t="shared" si="1513"/>
        <v>0.54235716283703361</v>
      </c>
      <c r="P1377" s="1">
        <f t="shared" si="1511"/>
        <v>0.5423571628370355</v>
      </c>
      <c r="Q1377" s="1">
        <f t="shared" si="1511"/>
        <v>0.54235716283703406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0.27518070496490704</v>
      </c>
      <c r="G1378" s="1">
        <f t="shared" si="1514"/>
        <v>0.27831052955151225</v>
      </c>
      <c r="H1378" s="1">
        <f t="shared" si="1514"/>
        <v>0.28676222595030881</v>
      </c>
      <c r="I1378" s="1">
        <f t="shared" si="1514"/>
        <v>0.32380348318051122</v>
      </c>
      <c r="J1378" s="1">
        <f t="shared" si="1514"/>
        <v>0.33950157630245348</v>
      </c>
      <c r="K1378" s="1">
        <f t="shared" si="1514"/>
        <v>0.34352098957242966</v>
      </c>
      <c r="L1378" s="1">
        <f t="shared" ref="L1378:O1378" si="1515">IFERROR(L1354/L1319,"-")</f>
        <v>0.3577328589131426</v>
      </c>
      <c r="M1378" s="1">
        <f t="shared" si="1515"/>
        <v>0.38348353656147932</v>
      </c>
      <c r="N1378" s="1">
        <f t="shared" si="1515"/>
        <v>0.38912680098491159</v>
      </c>
      <c r="O1378" s="1">
        <f t="shared" si="1515"/>
        <v>0.39241606511730992</v>
      </c>
      <c r="P1378" s="1">
        <f t="shared" si="1511"/>
        <v>0.39241606511730986</v>
      </c>
      <c r="Q1378" s="1">
        <f t="shared" si="1511"/>
        <v>0.39241606511731048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0.18297040713439899</v>
      </c>
      <c r="G1379" s="1">
        <f t="shared" si="1516"/>
        <v>0.18543889886304993</v>
      </c>
      <c r="H1379" s="1">
        <f t="shared" si="1516"/>
        <v>0.18729817083843683</v>
      </c>
      <c r="I1379" s="1">
        <f t="shared" si="1516"/>
        <v>0.21585471013760713</v>
      </c>
      <c r="J1379" s="1">
        <f t="shared" si="1516"/>
        <v>0.21835755337078061</v>
      </c>
      <c r="K1379" s="1">
        <f t="shared" si="1516"/>
        <v>0.23639701095412446</v>
      </c>
      <c r="L1379" s="1">
        <f t="shared" ref="L1379:O1379" si="1517">IFERROR(L1355/L1320,"-")</f>
        <v>0.24131572646199012</v>
      </c>
      <c r="M1379" s="1">
        <f t="shared" si="1517"/>
        <v>0.25892124170939768</v>
      </c>
      <c r="N1379" s="1">
        <f t="shared" si="1517"/>
        <v>0.26160920182935532</v>
      </c>
      <c r="O1379" s="1">
        <f t="shared" si="1517"/>
        <v>0.2621428183671381</v>
      </c>
      <c r="P1379" s="1">
        <f t="shared" si="1511"/>
        <v>0.26214281836713799</v>
      </c>
      <c r="Q1379" s="1">
        <f t="shared" si="1511"/>
        <v>0.26214281836713782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0.12198710645807097</v>
      </c>
      <c r="G1380" s="1">
        <f t="shared" si="1518"/>
        <v>0.12416765547739889</v>
      </c>
      <c r="H1380" s="1">
        <f t="shared" si="1518"/>
        <v>0.12710341634431632</v>
      </c>
      <c r="I1380" s="1">
        <f t="shared" si="1518"/>
        <v>0.13684512232370977</v>
      </c>
      <c r="J1380" s="1">
        <f t="shared" si="1518"/>
        <v>0.15026906733184248</v>
      </c>
      <c r="K1380" s="1">
        <f t="shared" si="1518"/>
        <v>0.15694282541710544</v>
      </c>
      <c r="L1380" s="1">
        <f t="shared" ref="L1380:O1380" si="1519">IFERROR(L1356/L1321,"-")</f>
        <v>0.16497324833768723</v>
      </c>
      <c r="M1380" s="1">
        <f t="shared" si="1519"/>
        <v>0.17276462270463369</v>
      </c>
      <c r="N1380" s="1">
        <f t="shared" si="1519"/>
        <v>0.17547614587850291</v>
      </c>
      <c r="O1380" s="1">
        <f t="shared" si="1519"/>
        <v>0.17547614587850319</v>
      </c>
      <c r="P1380" s="1">
        <f t="shared" si="1511"/>
        <v>0.17547614587850313</v>
      </c>
      <c r="Q1380" s="1">
        <f t="shared" si="1511"/>
        <v>0.17547614587850305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0.23440176174444094</v>
      </c>
      <c r="J1381" s="1" t="str">
        <f t="shared" si="1520"/>
        <v>-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 t="str">
        <f t="shared" si="1522"/>
        <v>-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>
        <f t="shared" si="1523"/>
        <v>0.16910151451049577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>
        <f t="shared" si="1525"/>
        <v>0.11310839137372294</v>
      </c>
      <c r="J1383" s="1" t="str">
        <f t="shared" si="1525"/>
        <v>-</v>
      </c>
      <c r="K1383" s="1" t="str">
        <f t="shared" si="1525"/>
        <v>-</v>
      </c>
      <c r="L1383" s="1" t="str">
        <f t="shared" ref="L1383:O1383" si="1526">IFERROR(L1359/L1325,"-")</f>
        <v>-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0.16251369968883861</v>
      </c>
      <c r="H1385" s="1">
        <f t="shared" si="1529"/>
        <v>0.16347226093534192</v>
      </c>
      <c r="I1385" s="1">
        <f t="shared" si="1529"/>
        <v>0.17541390028661774</v>
      </c>
      <c r="J1385" s="1">
        <f t="shared" si="1529"/>
        <v>0.19110289964415525</v>
      </c>
      <c r="K1385" s="1">
        <f t="shared" si="1529"/>
        <v>0.19874258456797197</v>
      </c>
      <c r="L1385" s="1">
        <f t="shared" ref="L1385:O1385" si="1530">IFERROR(L1361/L1332,"-")</f>
        <v>0.2094948607985242</v>
      </c>
      <c r="M1385" s="1">
        <f t="shared" si="1530"/>
        <v>0.22177290529581578</v>
      </c>
      <c r="N1385" s="1">
        <f t="shared" si="1530"/>
        <v>0.22434736930159041</v>
      </c>
      <c r="O1385" s="1">
        <f t="shared" si="1530"/>
        <v>0.22493286651934491</v>
      </c>
      <c r="P1385" s="1">
        <f t="shared" ref="P1385:Q1393" si="1531">IFERROR(P1361/P1332,"-")</f>
        <v>0.22493286651934499</v>
      </c>
      <c r="Q1385" s="1">
        <f t="shared" si="1531"/>
        <v>0.22493286651934485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0.11649393435744146</v>
      </c>
      <c r="H1386" s="1">
        <f t="shared" si="1532"/>
        <v>0.11876298343050806</v>
      </c>
      <c r="I1386" s="1">
        <f t="shared" si="1532"/>
        <v>0.12469025352612215</v>
      </c>
      <c r="J1386" s="1">
        <f t="shared" si="1532"/>
        <v>0.13520199401998401</v>
      </c>
      <c r="K1386" s="1">
        <f t="shared" si="1532"/>
        <v>0.14258939916475452</v>
      </c>
      <c r="L1386" s="1">
        <f t="shared" ref="L1386:O1386" si="1533">IFERROR(L1362/L1333,"-")</f>
        <v>0.14953029465299125</v>
      </c>
      <c r="M1386" s="1">
        <f t="shared" si="1533"/>
        <v>0.1579267543534171</v>
      </c>
      <c r="N1386" s="1">
        <f t="shared" si="1533"/>
        <v>0.16047903351518039</v>
      </c>
      <c r="O1386" s="1">
        <f t="shared" si="1533"/>
        <v>0.16121889029459094</v>
      </c>
      <c r="P1386" s="1">
        <f t="shared" si="1531"/>
        <v>0.16121889029459097</v>
      </c>
      <c r="Q1386" s="1">
        <f t="shared" si="1531"/>
        <v>0.16121889029459097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7.8235828164578941E-2</v>
      </c>
      <c r="H1387" s="1">
        <f t="shared" si="1534"/>
        <v>8.1907052253025942E-2</v>
      </c>
      <c r="I1387" s="1">
        <f t="shared" si="1534"/>
        <v>8.4117420030500642E-2</v>
      </c>
      <c r="J1387" s="1">
        <f t="shared" si="1534"/>
        <v>9.2683501015602521E-2</v>
      </c>
      <c r="K1387" s="1">
        <f t="shared" si="1534"/>
        <v>9.5308397666354489E-2</v>
      </c>
      <c r="L1387" s="1">
        <f t="shared" ref="L1387:O1387" si="1535">IFERROR(L1363/L1334,"-")</f>
        <v>0.10136609810338031</v>
      </c>
      <c r="M1387" s="1">
        <f t="shared" si="1535"/>
        <v>0.10569280587291813</v>
      </c>
      <c r="N1387" s="1">
        <f t="shared" si="1535"/>
        <v>0.10822266954165737</v>
      </c>
      <c r="O1387" s="1">
        <f t="shared" si="1535"/>
        <v>0.10864967662065889</v>
      </c>
      <c r="P1387" s="1">
        <f t="shared" si="1531"/>
        <v>0.10864967662065896</v>
      </c>
      <c r="Q1387" s="1">
        <f t="shared" si="1531"/>
        <v>0.10864967662065891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5.2751439830497744E-2</v>
      </c>
      <c r="H1388" s="1">
        <f t="shared" si="1536"/>
        <v>5.3837667712373076E-2</v>
      </c>
      <c r="I1388" s="1">
        <f t="shared" si="1536"/>
        <v>5.6295345327115616E-2</v>
      </c>
      <c r="J1388" s="1">
        <f t="shared" si="1536"/>
        <v>6.2996704077623256E-2</v>
      </c>
      <c r="K1388" s="1">
        <f t="shared" si="1536"/>
        <v>6.5093788684839712E-2</v>
      </c>
      <c r="L1388" s="1">
        <f t="shared" ref="L1388:O1388" si="1537">IFERROR(L1364/L1335,"-")</f>
        <v>6.9032203443193427E-2</v>
      </c>
      <c r="M1388" s="1">
        <f t="shared" si="1537"/>
        <v>7.2184586407586876E-2</v>
      </c>
      <c r="N1388" s="1">
        <f t="shared" si="1537"/>
        <v>7.3435402919044712E-2</v>
      </c>
      <c r="O1388" s="1">
        <f t="shared" si="1537"/>
        <v>7.3435402919044795E-2</v>
      </c>
      <c r="P1388" s="1">
        <f t="shared" si="1531"/>
        <v>7.3435402919044768E-2</v>
      </c>
      <c r="Q1388" s="1">
        <f t="shared" si="1531"/>
        <v>7.3435402919044754E-2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13.968680714886794</v>
      </c>
      <c r="G1389" s="1">
        <f t="shared" ref="G1389:K1389" si="1538">IFERROR(G1365/G1336,"-")</f>
        <v>11.189596541502658</v>
      </c>
      <c r="H1389" s="1">
        <f t="shared" si="1538"/>
        <v>7.0209702814264183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0.12391916748597528</v>
      </c>
      <c r="G1390" s="1">
        <f t="shared" si="1540"/>
        <v>0.12851023972669703</v>
      </c>
      <c r="H1390" s="1">
        <f t="shared" si="1540"/>
        <v>0.13152606443619125</v>
      </c>
      <c r="I1390" s="1">
        <f t="shared" si="1540"/>
        <v>0.12391916748597497</v>
      </c>
      <c r="J1390" s="1">
        <f t="shared" si="1540"/>
        <v>0.15483918724546661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8.746584758561661E-2</v>
      </c>
      <c r="G1391" s="1">
        <f t="shared" si="1542"/>
        <v>8.7815061256354812E-2</v>
      </c>
      <c r="H1391" s="1">
        <f t="shared" si="1542"/>
        <v>9.0681401459613439E-2</v>
      </c>
      <c r="I1391" s="1" t="str">
        <f t="shared" si="1542"/>
        <v>-</v>
      </c>
      <c r="J1391" s="1">
        <f t="shared" si="1542"/>
        <v>0.10124880959216652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5.7949527986548545E-2</v>
      </c>
      <c r="G1392" s="1">
        <f t="shared" si="1544"/>
        <v>5.8110816372963447E-2</v>
      </c>
      <c r="H1392" s="1">
        <f t="shared" si="1544"/>
        <v>5.8113667346915837E-2</v>
      </c>
      <c r="I1392" s="1" t="str">
        <f t="shared" si="1544"/>
        <v>-</v>
      </c>
      <c r="J1392" s="1">
        <f t="shared" si="1544"/>
        <v>7.0209000346001388E-2</v>
      </c>
      <c r="K1392" s="1">
        <f t="shared" si="1544"/>
        <v>7.2999851506999808E-2</v>
      </c>
      <c r="L1392" s="1">
        <f t="shared" ref="L1392:O1392" si="1545">IFERROR(L1368/L1339,"-")</f>
        <v>7.7230990824239495E-2</v>
      </c>
      <c r="M1392" s="1">
        <f t="shared" si="1545"/>
        <v>8.0231828477178371E-2</v>
      </c>
      <c r="N1392" s="1">
        <f t="shared" si="1545"/>
        <v>8.2165685385869353E-2</v>
      </c>
      <c r="O1392" s="1">
        <f t="shared" si="1545"/>
        <v>8.216568538586938E-2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3.8646481387947525E-2</v>
      </c>
      <c r="G1393" s="1">
        <f t="shared" si="1546"/>
        <v>3.8881888092976553E-2</v>
      </c>
      <c r="H1393" s="1">
        <f t="shared" si="1546"/>
        <v>3.9212611519383621E-2</v>
      </c>
      <c r="I1393" s="1" t="str">
        <f t="shared" si="1546"/>
        <v>-</v>
      </c>
      <c r="J1393" s="1">
        <f t="shared" si="1546"/>
        <v>4.5564792064057405E-2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548">IFERROR(G1370/G1346,"-")</f>
        <v>11.186996076539069</v>
      </c>
      <c r="H1394" s="1">
        <f t="shared" si="1548"/>
        <v>7.0144691190174795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0.12023751974847227</v>
      </c>
      <c r="H1395" s="1">
        <f t="shared" si="1551"/>
        <v>0.12613575912073793</v>
      </c>
      <c r="I1395" s="1">
        <f t="shared" si="1551"/>
        <v>0.132066025428659</v>
      </c>
      <c r="J1395" s="1">
        <f t="shared" si="1551"/>
        <v>0.14275923653574366</v>
      </c>
      <c r="K1395" s="1">
        <f t="shared" si="1551"/>
        <v>0.14905046533900948</v>
      </c>
      <c r="L1395" s="1" t="str">
        <f t="shared" ref="L1395:O1395" si="1552">IFERROR(L1371/L1347,"-")</f>
        <v>-</v>
      </c>
      <c r="M1395" s="1">
        <f t="shared" si="1552"/>
        <v>0.16808063205466878</v>
      </c>
      <c r="N1395" s="1">
        <f t="shared" si="1552"/>
        <v>0.16808063205466894</v>
      </c>
      <c r="O1395" s="1">
        <f t="shared" si="1552"/>
        <v>0.16808063205466964</v>
      </c>
      <c r="P1395" s="1">
        <f t="shared" si="1550"/>
        <v>0.16808063205466903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8.4998076233608888E-2</v>
      </c>
      <c r="H1396" s="1">
        <f t="shared" si="1553"/>
        <v>8.938612337131327E-2</v>
      </c>
      <c r="I1396" s="1">
        <f t="shared" si="1553"/>
        <v>9.0035979461321747E-2</v>
      </c>
      <c r="J1396" s="1">
        <f t="shared" si="1553"/>
        <v>9.8375710049639825E-2</v>
      </c>
      <c r="K1396" s="1">
        <f t="shared" si="1553"/>
        <v>0.10377412416707253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>
        <f t="shared" si="1554"/>
        <v>0.11701276274982113</v>
      </c>
      <c r="P1396" s="1">
        <f t="shared" si="1550"/>
        <v>0.11701276274982091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5.6422133461237131E-2</v>
      </c>
      <c r="H1397" s="1">
        <f t="shared" si="1555"/>
        <v>5.869147616901365E-2</v>
      </c>
      <c r="I1397" s="1">
        <f t="shared" si="1555"/>
        <v>5.9289564007347736E-2</v>
      </c>
      <c r="J1397" s="1">
        <f t="shared" si="1555"/>
        <v>6.6212552374663447E-2</v>
      </c>
      <c r="K1397" s="1">
        <f t="shared" si="1555"/>
        <v>6.8469843695337901E-2</v>
      </c>
      <c r="L1397" s="1">
        <f t="shared" ref="L1397:O1397" si="1556">IFERROR(L1373/L1349,"-")</f>
        <v>7.1745572586768794E-2</v>
      </c>
      <c r="M1397" s="1">
        <f t="shared" si="1556"/>
        <v>7.4313371449514457E-2</v>
      </c>
      <c r="N1397" s="1">
        <f t="shared" si="1556"/>
        <v>7.7668679028431192E-2</v>
      </c>
      <c r="O1397" s="1">
        <f t="shared" si="1556"/>
        <v>7.7668679028431345E-2</v>
      </c>
      <c r="P1397" s="1">
        <f t="shared" si="1550"/>
        <v>7.766867902843147E-2</v>
      </c>
      <c r="Q1397" s="1">
        <f t="shared" si="1550"/>
        <v>7.7668679028431539E-2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3.7689157759834405E-2</v>
      </c>
      <c r="H1398" s="1">
        <f t="shared" si="1557"/>
        <v>3.9146479137823695E-2</v>
      </c>
      <c r="I1398" s="1" t="str">
        <f t="shared" si="1557"/>
        <v>-</v>
      </c>
      <c r="J1398" s="1" t="str">
        <f t="shared" si="1557"/>
        <v>-</v>
      </c>
      <c r="K1398" s="1" t="str">
        <f t="shared" si="1557"/>
        <v>-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0.81461548178452303</v>
      </c>
      <c r="G1399" s="3">
        <f t="shared" ref="G1399" si="1559">G1400+G1406+G1411+G1425</f>
        <v>0.84778264091510258</v>
      </c>
      <c r="H1399" s="3">
        <f t="shared" ref="H1399" si="1560">H1400+H1406+H1411+H1425</f>
        <v>1.0222532718416142</v>
      </c>
      <c r="I1399" s="3">
        <f t="shared" ref="I1399" si="1561">I1400+I1406+I1411+I1425</f>
        <v>0.59681765942158194</v>
      </c>
      <c r="J1399" s="3">
        <f t="shared" ref="J1399" si="1562">J1400+J1406+J1411+J1425</f>
        <v>0.58321649985521451</v>
      </c>
      <c r="K1399" s="3">
        <f t="shared" ref="K1399" si="1563">K1400+K1406+K1411+K1425</f>
        <v>0.54799045992305351</v>
      </c>
      <c r="L1399" s="3">
        <f t="shared" ref="L1399:O1399" si="1564">L1400+L1406+L1411+L1425</f>
        <v>0.53066267084952667</v>
      </c>
      <c r="M1399" s="3">
        <f t="shared" si="1564"/>
        <v>0.50007621027741844</v>
      </c>
      <c r="N1399" s="3">
        <f t="shared" si="1564"/>
        <v>0.51285473773603685</v>
      </c>
      <c r="O1399" s="3">
        <f t="shared" si="1564"/>
        <v>0.53210208018501204</v>
      </c>
      <c r="P1399" s="3">
        <f>P1400+P1406+P1411+P1425</f>
        <v>0.55372179703772761</v>
      </c>
      <c r="Q1399" s="3">
        <f>Q1400+Q1406+Q1411+Q1425</f>
        <v>0.56461503404157831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1.2797336576600231E-3</v>
      </c>
      <c r="G1400" s="1">
        <f t="shared" ref="G1400" si="1565">SUM(G1401:G1405)</f>
        <v>1.6826302384991795E-3</v>
      </c>
      <c r="H1400" s="1">
        <f t="shared" ref="H1400" si="1566">SUM(H1401:H1405)</f>
        <v>2.7100738122970251E-3</v>
      </c>
      <c r="I1400" s="1">
        <f t="shared" ref="I1400" si="1567">SUM(I1401:I1405)</f>
        <v>0.23073150617764476</v>
      </c>
      <c r="J1400" s="1">
        <f t="shared" ref="J1400" si="1568">SUM(J1401:J1405)</f>
        <v>0.22540589429733265</v>
      </c>
      <c r="K1400" s="1">
        <f t="shared" ref="K1400" si="1569">SUM(K1401:K1405)</f>
        <v>0.21910650510874372</v>
      </c>
      <c r="L1400" s="1">
        <f t="shared" ref="L1400:O1400" si="1570">SUM(L1401:L1405)</f>
        <v>0.21149250866675368</v>
      </c>
      <c r="M1400" s="1">
        <f t="shared" si="1570"/>
        <v>0.19981452754603768</v>
      </c>
      <c r="N1400" s="1">
        <f t="shared" si="1570"/>
        <v>0.19643480544012867</v>
      </c>
      <c r="O1400" s="1">
        <f t="shared" si="1570"/>
        <v>0.19604561179946223</v>
      </c>
      <c r="P1400" s="1">
        <f>SUM(P1401:P1405)</f>
        <v>0.19687322186453865</v>
      </c>
      <c r="Q1400" s="1">
        <f>SUM(Q1401:Q1405)</f>
        <v>0.20465053301338892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3.2369379531057749E-4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4.8922331049131246E-4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8.2891396360022871E-4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0.14423455508248809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0.13469362057329101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0.13348313723657393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0.12601146618156178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0.11354143963168052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0.11213726015688935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0.10948300562974012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0.11235520035842822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0.10533387487093075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6.3592964373131145E-4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6.1720171433030568E-4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1.013057982185184E-3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8.5414817477824145E-2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8.8632995053764013E-2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8.2333581398473493E-2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8.1193722956276734E-2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8.0369754902603507E-2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7.7473409171308044E-2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7.6481525903473208E-2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6.9263735755770231E-2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6.8056472001082779E-2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3.201102186181342E-4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4.9247403187846896E-4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6.752487982238293E-4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9.4381193029594317E-4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1.9037760530738214E-3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3.0421071175900389E-3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4.0646694560520814E-3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5.599567102702591E-3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6.5534846771873193E-3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9.787223608479877E-3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1.4867854939857485E-2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3.0729615710862693E-2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8.3731181799092316E-5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1.9285306828778322E-4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1.3832168703660304E-4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1.7550261720379899E-4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2.4767935610625516E-4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2.2265007286305843E-4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3.0376590905106305E-4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2.706514347439366E-4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2.9385665776900864E-4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3.8643081048273507E-4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5.3057043051268774E-4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6.7297569548356485E-7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1.766127867965674E-7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4.9636290868699745E-7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0.81319924819751788</v>
      </c>
      <c r="G1411" s="1">
        <f t="shared" ref="G1411:K1411" si="1579">SUM(G1416:G1424)</f>
        <v>0.84566650220797335</v>
      </c>
      <c r="H1411" s="1">
        <f t="shared" si="1579"/>
        <v>1.017338719706576</v>
      </c>
      <c r="I1411" s="1">
        <f t="shared" si="1579"/>
        <v>0.36608548026824167</v>
      </c>
      <c r="J1411" s="1">
        <f t="shared" si="1579"/>
        <v>0.35781060555788186</v>
      </c>
      <c r="K1411" s="1">
        <f t="shared" si="1579"/>
        <v>0.32888395481430982</v>
      </c>
      <c r="L1411" s="1">
        <f t="shared" ref="L1411:O1411" si="1580">SUM(L1416:L1424)</f>
        <v>0.319170162182773</v>
      </c>
      <c r="M1411" s="1">
        <f t="shared" si="1580"/>
        <v>0.30026168273138076</v>
      </c>
      <c r="N1411" s="1">
        <f t="shared" si="1580"/>
        <v>0.31641993229590815</v>
      </c>
      <c r="O1411" s="1">
        <f t="shared" si="1580"/>
        <v>0.33605646838554981</v>
      </c>
      <c r="P1411" s="1">
        <f>SUM(P1416:P1424)</f>
        <v>0.35684857517318896</v>
      </c>
      <c r="Q1411" s="1">
        <f>SUM(Q1416:Q1424)</f>
        <v>0.35996450102818939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0.79300728309753088</v>
      </c>
      <c r="G1412" s="1">
        <f t="shared" ref="G1412:K1412" si="1581">IF(G1411-G1413&lt;0,0,G1411-G1413)</f>
        <v>0.82351794566120196</v>
      </c>
      <c r="H1412" s="1">
        <f t="shared" si="1581"/>
        <v>0.97170960509713167</v>
      </c>
      <c r="I1412" s="1">
        <f t="shared" si="1581"/>
        <v>0.35417407520645394</v>
      </c>
      <c r="J1412" s="1">
        <f t="shared" si="1581"/>
        <v>0.34519637023079308</v>
      </c>
      <c r="K1412" s="1">
        <f t="shared" si="1581"/>
        <v>0.31604482129770045</v>
      </c>
      <c r="L1412" s="1">
        <f t="shared" ref="L1412:O1412" si="1582">IF(L1411-L1413&lt;0,0,L1411-L1413)</f>
        <v>0.30654636388723105</v>
      </c>
      <c r="M1412" s="1">
        <f t="shared" si="1582"/>
        <v>0.28822297072847963</v>
      </c>
      <c r="N1412" s="1">
        <f t="shared" si="1582"/>
        <v>0.30360214096449767</v>
      </c>
      <c r="O1412" s="1">
        <f t="shared" si="1582"/>
        <v>0.32003518205346781</v>
      </c>
      <c r="P1412" s="1">
        <f>IF(P1411-P1413&lt;0,0,P1411-P1413)</f>
        <v>0.33610879432749019</v>
      </c>
      <c r="Q1412" s="1">
        <f>IF(Q1411-Q1413&lt;0,0,Q1411-Q1413)</f>
        <v>0.33783157262498187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2.019196509998699E-2</v>
      </c>
      <c r="G1413" s="1">
        <f t="shared" ref="G1413" si="1583">SUM(G1414:G1415)</f>
        <v>2.2148556546771347E-2</v>
      </c>
      <c r="H1413" s="1">
        <f t="shared" ref="H1413" si="1584">SUM(H1414:H1415)</f>
        <v>4.5629114609444348E-2</v>
      </c>
      <c r="I1413" s="1">
        <f t="shared" ref="I1413" si="1585">SUM(I1414:I1415)</f>
        <v>1.1911405061787754E-2</v>
      </c>
      <c r="J1413" s="1">
        <f t="shared" ref="J1413" si="1586">SUM(J1414:J1415)</f>
        <v>1.2614235327088785E-2</v>
      </c>
      <c r="K1413" s="1">
        <f t="shared" ref="K1413" si="1587">SUM(K1414:K1415)</f>
        <v>1.2839133516609372E-2</v>
      </c>
      <c r="L1413" s="1">
        <f t="shared" ref="L1413:O1413" si="1588">SUM(L1414:L1415)</f>
        <v>1.2623798295541961E-2</v>
      </c>
      <c r="M1413" s="1">
        <f t="shared" si="1588"/>
        <v>1.2038712002901106E-2</v>
      </c>
      <c r="N1413" s="1">
        <f t="shared" si="1588"/>
        <v>1.2817791331410505E-2</v>
      </c>
      <c r="O1413" s="1">
        <f t="shared" si="1588"/>
        <v>1.6021286332082017E-2</v>
      </c>
      <c r="P1413" s="1">
        <f>SUM(P1414:P1415)</f>
        <v>2.0739780845698792E-2</v>
      </c>
      <c r="Q1413" s="1">
        <f>SUM(Q1414:Q1415)</f>
        <v>2.2132928403207498E-2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2.019196509998699E-2</v>
      </c>
      <c r="G1414" s="1">
        <f>[1]Transport!C$26/SUM([1]Transport!C$22,[1]Transport!C$26)*G1411*(G$34+G$582)/(G$34+G$582+G$38)</f>
        <v>2.2148556546771347E-2</v>
      </c>
      <c r="H1414" s="1">
        <f>[1]Transport!D$26/SUM([1]Transport!D$22,[1]Transport!D$26)*H1411*(H$34+H$582)/(H$34+H$582+H$38)</f>
        <v>4.5629114609444348E-2</v>
      </c>
      <c r="I1414" s="1">
        <f>[1]Transport!E$26/SUM([1]Transport!E$22,[1]Transport!E$26)*I1411*(I$34+I$582)/(I$34+I$582+I$38)</f>
        <v>1.1911405061787754E-2</v>
      </c>
      <c r="J1414" s="1">
        <f>[1]Transport!F$26/SUM([1]Transport!F$22,[1]Transport!F$26)*J1411*(J$34+J$582)/(J$34+J$582+J$38)</f>
        <v>1.2614235327088785E-2</v>
      </c>
      <c r="K1414" s="1">
        <f>[1]Transport!G$26/SUM([1]Transport!G$22,[1]Transport!G$26)*K1411*(K$34+K$582)/(K$34+K$582+K$38)</f>
        <v>1.2839133516609372E-2</v>
      </c>
      <c r="L1414" s="1">
        <f>[1]Transport!H$26/SUM([1]Transport!H$22,[1]Transport!H$26)*L1411*(L$34+L$582)/(L$34+L$582+L$38)</f>
        <v>1.2623798295541961E-2</v>
      </c>
      <c r="M1414" s="1">
        <f>[1]Transport!I$26/SUM([1]Transport!I$22,[1]Transport!I$26)*M1411*(M$34+M$582)/(M$34+M$582+M$38)</f>
        <v>1.2038712002901106E-2</v>
      </c>
      <c r="N1414" s="1">
        <f>[1]Transport!J$26/SUM([1]Transport!J$22,[1]Transport!J$26)*N1411*(N$34+N$582)/(N$34+N$582+N$38)</f>
        <v>1.2817791331410505E-2</v>
      </c>
      <c r="O1414" s="1">
        <f>[1]Transport!K$26/SUM([1]Transport!K$22,[1]Transport!K$26)*O1411*(O$34+O$582)/(O$34+O$582+O$38)</f>
        <v>1.6021286332082017E-2</v>
      </c>
      <c r="P1414" s="1">
        <f>[1]Transport!L$26/SUM([1]Transport!L$22,[1]Transport!L$26)*P1411*(P$34+P$582)/(P$34+P$582+P$38)</f>
        <v>2.0739780845698792E-2</v>
      </c>
      <c r="Q1414" s="1">
        <f>[1]Transport!M$26/SUM([1]Transport!M$22,[1]Transport!M$26)*Q1411*(Q$34+Q$582)/(Q$34+Q$582+Q$38)</f>
        <v>2.2132928403207498E-2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0</v>
      </c>
      <c r="M1415" s="1">
        <f>(M$38+M$718)/([1]Transport!I$22+[1]Transport!I$26)*M1411</f>
        <v>0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1.8428388111960969E-3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2.3790329453929598E-3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1.312385344644736E-3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7.7575415180744798E-3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9.4729156572890688E-3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1.4059523766120321E-2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2.230773710398903E-2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3.1179688929242302E-2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4.3682826660586878E-2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4.5175966531411649E-2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7.0149816866784301E-2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5.3649413776256762E-4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4.1733913772597012E-2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0.22822157342222954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0.21806672983492531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0.20019871253688387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0.19152523371778818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0.17560762243774478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0.18311273090677868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0.19487362545085937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0.22298537389351689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0.23606473341194684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3.1593408948373442E-4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4.7339001617083629E-3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0.13650290380305641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0.13190578492163785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0.11908900328581999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0.1134647292688781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0.10218015725863376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0.10195780867819415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9.7334272013954226E-2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8.8423523356196562E-2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5.3373452574597899E-2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3.2868526716760361E-5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7.1551570541680489E-5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4.8617698310967264E-5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8.0549283244266438E-5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1.2332333431685133E-4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1.2067542998637578E-4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1.661659310131831E-4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1.6970378169299036E-4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1.6574426014934472E-4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2.637113920638513E-4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3.7649817486036849E-4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6.0264648573881271E-3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6.0126792630135857E-3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5.9678525535109992E-3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0.11321195087130953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0.30971522643582694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0.37618060205176457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0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0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0.51912381935131335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0.39894845844015475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0.43441441006802717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0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0.16023691674601045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0.12778236404113028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0.15130640620582356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1.4600096371496415E-2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4.796384626886173E-4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5.5105037720973109E-4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1.3649992934514058E-4</v>
      </c>
      <c r="G1425" s="1">
        <f t="shared" ref="G1425" si="1589">SUM(G1430:G1434)</f>
        <v>4.3350846863015799E-4</v>
      </c>
      <c r="H1425" s="1">
        <f t="shared" ref="H1425" si="1590">SUM(H1430:H1434)</f>
        <v>2.2044783227412258E-3</v>
      </c>
      <c r="I1425" s="1">
        <f t="shared" ref="I1425" si="1591">SUM(I1430:I1434)</f>
        <v>0</v>
      </c>
      <c r="J1425" s="1">
        <f t="shared" ref="J1425" si="1592">SUM(J1430:J1434)</f>
        <v>0</v>
      </c>
      <c r="K1425" s="1">
        <f t="shared" ref="K1425" si="1593">SUM(K1430:K1434)</f>
        <v>0</v>
      </c>
      <c r="L1425" s="1">
        <f t="shared" ref="L1425:O1425" si="1594">SUM(L1430:L1434)</f>
        <v>0</v>
      </c>
      <c r="M1425" s="1">
        <f t="shared" si="1594"/>
        <v>0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1.259503428798317E-4</v>
      </c>
      <c r="G1426" s="1">
        <f t="shared" ref="G1426:K1426" si="1595">IF(G1425-G1427&lt;0,0,G1425-G1427)</f>
        <v>3.7902841724956498E-4</v>
      </c>
      <c r="H1426" s="1">
        <f t="shared" si="1595"/>
        <v>2.1464079631099476E-3</v>
      </c>
      <c r="I1426" s="1">
        <f t="shared" si="1595"/>
        <v>0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1.0549586465308883E-5</v>
      </c>
      <c r="G1427" s="1">
        <f t="shared" ref="G1427" si="1597">SUM(G1428:G1429)</f>
        <v>5.4480051380593038E-5</v>
      </c>
      <c r="H1427" s="1">
        <f t="shared" ref="H1427" si="1598">SUM(H1428:H1429)</f>
        <v>5.8070359631278328E-5</v>
      </c>
      <c r="I1427" s="1">
        <f t="shared" ref="I1427" si="1599">SUM(I1428:I1429)</f>
        <v>0</v>
      </c>
      <c r="J1427" s="1">
        <f t="shared" ref="J1427" si="1600">SUM(J1428:J1429)</f>
        <v>0</v>
      </c>
      <c r="K1427" s="1">
        <f t="shared" ref="K1427" si="1601">SUM(K1428:K1429)</f>
        <v>0</v>
      </c>
      <c r="L1427" s="1">
        <f t="shared" ref="L1427:O1427" si="1602">SUM(L1428:L1429)</f>
        <v>0</v>
      </c>
      <c r="M1427" s="1">
        <f t="shared" si="1602"/>
        <v>0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1.0549586465308883E-5</v>
      </c>
      <c r="G1428" s="1">
        <f>IF(SUM([1]Transport!C$24,[1]Transport!C$27)=0,0,[1]Transport!C$27/SUM([1]Transport!C$24,[1]Transport!C$27)*G1425*(G$47+G$614)/(G$47+G$614+G$49))</f>
        <v>5.4480051380593038E-5</v>
      </c>
      <c r="H1428" s="1">
        <f>IF(SUM([1]Transport!D$24,[1]Transport!D$27)=0,0,[1]Transport!D$27/SUM([1]Transport!D$24,[1]Transport!D$27)*H1425*(H$47+H$614)/(H$47+H$614+H$49))</f>
        <v>5.8070359631278328E-5</v>
      </c>
      <c r="I1428" s="1">
        <f>IF(SUM([1]Transport!E$24,[1]Transport!E$27)=0,0,[1]Transport!E$27/SUM([1]Transport!E$24,[1]Transport!E$27)*I1425*(I$47+I$614)/(I$47+I$614+I$49))</f>
        <v>0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0</v>
      </c>
      <c r="L1428" s="1">
        <f>IF(SUM([1]Transport!H$24,[1]Transport!H$27)=0,0,[1]Transport!H$27/SUM([1]Transport!H$24,[1]Transport!H$27)*L1425*(L$47+L$614)/(L$47+L$614+L$49))</f>
        <v>0</v>
      </c>
      <c r="M1428" s="1">
        <f>IF(SUM([1]Transport!I$24,[1]Transport!I$27)=0,0,[1]Transport!I$27/SUM([1]Transport!I$24,[1]Transport!I$27)*M1425*(M$47+M$614)/(M$47+M$614+M$49))</f>
        <v>0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0</v>
      </c>
      <c r="L1429" s="1">
        <f>IF(([1]Transport!H$24+[1]Transport!H$27)=0,0,(L$49+L$716)/([1]Transport!H$24+[1]Transport!H$27)*L1425)</f>
        <v>0</v>
      </c>
      <c r="M1429" s="1">
        <f>IF(([1]Transport!I$24+[1]Transport!I$27)=0,0,(M$49+M$716)/([1]Transport!I$24+[1]Transport!I$27)*M1425)</f>
        <v>0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1.3649992934514058E-4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1.3700225354457013E-4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1.3590777322043128E-4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1.3911364086755277E-4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1.0934466279825738E-3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0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0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9.2096987898157044E-5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5.9146120742566101E-4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0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0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6.177032830785032E-5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3.364248486415747E-4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3.5252580120277298E-6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4.7237865470985286E-5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0.13096381638462393</v>
      </c>
      <c r="G1435" s="3">
        <f t="shared" ref="G1435" si="1603">SUM(G1436:G1458)</f>
        <v>0.13167515729033447</v>
      </c>
      <c r="H1435" s="3">
        <f t="shared" ref="H1435" si="1604">SUM(H1436:H1458)</f>
        <v>0.13273336408106029</v>
      </c>
      <c r="I1435" s="3">
        <f t="shared" ref="I1435" si="1605">SUM(I1436:I1458)</f>
        <v>0.13444309096885149</v>
      </c>
      <c r="J1435" s="3">
        <f t="shared" ref="J1435" si="1606">SUM(J1436:J1458)</f>
        <v>0.1346531666230765</v>
      </c>
      <c r="K1435" s="3">
        <f t="shared" ref="K1435" si="1607">SUM(K1436:K1458)</f>
        <v>0.13474578989947766</v>
      </c>
      <c r="L1435" s="3">
        <f t="shared" ref="L1435:O1435" si="1608">SUM(L1436:L1458)</f>
        <v>0.13507954523978927</v>
      </c>
      <c r="M1435" s="3">
        <f t="shared" si="1608"/>
        <v>0.13540947451461363</v>
      </c>
      <c r="N1435" s="3">
        <f t="shared" si="1608"/>
        <v>0.13970628104891492</v>
      </c>
      <c r="O1435" s="3">
        <f t="shared" si="1608"/>
        <v>0.14383920871214156</v>
      </c>
      <c r="P1435" s="3">
        <f>SUM(P1436:P1458)</f>
        <v>0.14781972827463866</v>
      </c>
      <c r="Q1435" s="3">
        <f>SUM(Q1436:Q1458)</f>
        <v>0.15164743540765138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1.2258064467516084E-4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1.8839519187416109E-4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3.297699385747219E-4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6.449020796812524E-2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6.3316762473759072E-2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6.2977151250672936E-2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6.2076657685617438E-2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6.021715413204734E-2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6.0237856869979511E-2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5.9378892312216922E-2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6.0936647696383683E-2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5.7128581525629274E-2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1.7499556767006449E-4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1.7202418395412955E-4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2.9011873083455673E-4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2.7672903303172309E-2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2.8822895819021657E-2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2.8829398756214576E-2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2.9376780051845273E-2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3.0523062552073207E-2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3.0258782818262296E-2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3.0012579449208546E-2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2.7180202640604497E-2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2.6706452948431325E-2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5.8570697028441459E-5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9.1125642787550379E-5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1.2718918609625274E-4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1.9340632635228403E-4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4.2868057662215299E-4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7.0981003158962063E-4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9.9785771670962372E-4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1.4389041705753362E-3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1.7135456042350174E-3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2.5656503807163049E-3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3.8975013970080101E-3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8.0555480697846234E-3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1.0586492605477918E-5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2.4998360113227378E-5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1.9331198660716233E-5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2.6460241646275446E-5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3.8900923923245545E-5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3.6785812366112755E-5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5.2471130477355577E-5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4.7492870645353175E-5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5.1564833746043914E-5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6.780938927221654E-5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9.3102454263464522E-5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4.1398348371710803E-8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8.3935719605806214E-8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2.9948655313765884E-4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3.9129213547061162E-4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2.2891742437484652E-4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1.4964864698942891E-3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1.8654454674741348E-3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2.927465065276707E-3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4.9273196435203016E-3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6.9796431543417267E-3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9.82570341843347E-3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1.0161559649692422E-2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1.5778999393652876E-2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6.249831286766462E-5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5.1031851959030356E-3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2.974353360774469E-2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2.8683918380101831E-2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2.8716965171637701E-2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2.831100713403847E-2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2.7306489539335545E-2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2.940483758627457E-2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3.141730964287133E-2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3.5949454531037248E-2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3.8058094358362528E-2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2.4717365136182145E-5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3.8786124000942599E-4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1.2091923950080243E-2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1.1872889834180141E-2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1.1600082293555887E-2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1.1344656744142659E-2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1.093207828785718E-2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1.1051659879590919E-2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1.0575337178423374E-2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9.607187218310026E-3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5.7990083623581457E-3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1.7338621094162906E-6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3.8560549977155806E-6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2.7418562731513822E-6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5.0728278510703108E-6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8.0360044095525713E-6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8.3350297929681386E-6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1.1995058727367078E-5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1.2462265585510368E-5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1.2171496525586118E-5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1.9365752330551093E-5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2.764829516915617E-5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5.9964829501660669E-2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4.7979536960188945E-2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2.9982146506025351E-2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1.4029130701435804E-2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3.9239437783381743E-2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4.8237948155464901E-2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0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0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4.5405604861445091E-2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3.5031994267417141E-2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3.8140620399952176E-2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0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9.2856536914511945E-3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7.4339459150567205E-3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8.7994338371906022E-3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5.6424235268327599E-4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1.8662688235461421E-5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2.1567770707511074E-5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1.3582083665742203E-3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1.0928392479297826E-3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6.8179760175221386E-4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1.6726679141094265E-5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1.3759946898359108E-4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0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0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7.8280667982533083E-6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5.2403389663411007E-5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0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0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3.4852137077299683E-6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1.9731770123705399E-5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1.3286400535943309E-7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1.8443391973037789E-6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0.3786932170187175</v>
      </c>
      <c r="G1461" s="1">
        <f t="shared" si="1617"/>
        <v>0.38509038272309914</v>
      </c>
      <c r="H1461" s="1">
        <f t="shared" si="1617"/>
        <v>0.39783373553321438</v>
      </c>
      <c r="I1461" s="1">
        <f t="shared" si="1617"/>
        <v>0.44712037230775342</v>
      </c>
      <c r="J1461" s="1">
        <f t="shared" si="1617"/>
        <v>0.47007989097231551</v>
      </c>
      <c r="K1461" s="1">
        <f t="shared" si="1617"/>
        <v>0.47179855489205125</v>
      </c>
      <c r="L1461" s="1">
        <f t="shared" ref="L1461:O1461" si="1618">IFERROR(L1437/L1402,"-")</f>
        <v>0.49262705662177753</v>
      </c>
      <c r="M1461" s="1">
        <f t="shared" si="1618"/>
        <v>0.53035397760841363</v>
      </c>
      <c r="N1461" s="1">
        <f t="shared" si="1618"/>
        <v>0.5371796741395477</v>
      </c>
      <c r="O1461" s="1">
        <f t="shared" si="1618"/>
        <v>0.5423571628370345</v>
      </c>
      <c r="P1461" s="1">
        <f t="shared" si="1616"/>
        <v>0.54235716283703439</v>
      </c>
      <c r="Q1461" s="1">
        <f t="shared" si="1616"/>
        <v>0.54235716283703517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0.2751807049649071</v>
      </c>
      <c r="G1462" s="1">
        <f t="shared" si="1619"/>
        <v>0.27871630936862235</v>
      </c>
      <c r="H1462" s="1">
        <f t="shared" si="1619"/>
        <v>0.28637919638989023</v>
      </c>
      <c r="I1462" s="1">
        <f t="shared" si="1619"/>
        <v>0.32398246721485879</v>
      </c>
      <c r="J1462" s="1">
        <f t="shared" si="1619"/>
        <v>0.32519374756023911</v>
      </c>
      <c r="K1462" s="1">
        <f t="shared" si="1619"/>
        <v>0.35015358577307176</v>
      </c>
      <c r="L1462" s="1">
        <f t="shared" ref="L1462:O1462" si="1620">IFERROR(L1438/L1403,"-")</f>
        <v>0.36181097481716451</v>
      </c>
      <c r="M1462" s="1">
        <f t="shared" si="1620"/>
        <v>0.37978294930801687</v>
      </c>
      <c r="N1462" s="1">
        <f t="shared" si="1620"/>
        <v>0.39056991478656283</v>
      </c>
      <c r="O1462" s="1">
        <f t="shared" si="1620"/>
        <v>0.39241606511730964</v>
      </c>
      <c r="P1462" s="1">
        <f t="shared" si="1616"/>
        <v>0.3924160651173102</v>
      </c>
      <c r="Q1462" s="1">
        <f t="shared" si="1616"/>
        <v>0.39241606511731059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0.18297040713439891</v>
      </c>
      <c r="G1463" s="1">
        <f t="shared" si="1621"/>
        <v>0.18503644230735408</v>
      </c>
      <c r="H1463" s="1">
        <f t="shared" si="1621"/>
        <v>0.18835899661104244</v>
      </c>
      <c r="I1463" s="1">
        <f t="shared" si="1621"/>
        <v>0.20492040855177496</v>
      </c>
      <c r="J1463" s="1">
        <f t="shared" si="1621"/>
        <v>0.2251738464353561</v>
      </c>
      <c r="K1463" s="1">
        <f t="shared" si="1621"/>
        <v>0.23332841486263411</v>
      </c>
      <c r="L1463" s="1">
        <f t="shared" ref="L1463:O1463" si="1622">IFERROR(L1439/L1404,"-")</f>
        <v>0.24549541543257974</v>
      </c>
      <c r="M1463" s="1">
        <f t="shared" si="1622"/>
        <v>0.25696703766276136</v>
      </c>
      <c r="N1463" s="1">
        <f t="shared" si="1622"/>
        <v>0.26147091030820135</v>
      </c>
      <c r="O1463" s="1">
        <f t="shared" si="1622"/>
        <v>0.26214281836713793</v>
      </c>
      <c r="P1463" s="1">
        <f t="shared" si="1616"/>
        <v>0.2621428183671376</v>
      </c>
      <c r="Q1463" s="1">
        <f t="shared" si="1616"/>
        <v>0.26214281836713782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0.12643429100140421</v>
      </c>
      <c r="H1464" s="1">
        <f t="shared" si="1623"/>
        <v>0.12962386512784854</v>
      </c>
      <c r="I1464" s="1">
        <f t="shared" si="1623"/>
        <v>0.13975537079446379</v>
      </c>
      <c r="J1464" s="1">
        <f t="shared" si="1623"/>
        <v>0.15076835928634047</v>
      </c>
      <c r="K1464" s="1">
        <f t="shared" si="1623"/>
        <v>0.15706163216346919</v>
      </c>
      <c r="L1464" s="1">
        <f t="shared" ref="L1464:O1464" si="1624">IFERROR(L1440/L1405,"-")</f>
        <v>0.16521805671601095</v>
      </c>
      <c r="M1464" s="1">
        <f t="shared" si="1624"/>
        <v>0.17273541537715867</v>
      </c>
      <c r="N1464" s="1">
        <f t="shared" si="1624"/>
        <v>0.17547614587850308</v>
      </c>
      <c r="O1464" s="1">
        <f t="shared" si="1624"/>
        <v>0.17547614587850308</v>
      </c>
      <c r="P1464" s="1">
        <f t="shared" si="1616"/>
        <v>0.17547614587850294</v>
      </c>
      <c r="Q1464" s="1">
        <f t="shared" si="1616"/>
        <v>0.17547614587850299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>
        <f t="shared" si="1625"/>
        <v>0.23440176174444133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>
        <f t="shared" si="1628"/>
        <v>0.16910151451049582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 t="str">
        <f t="shared" si="1630"/>
        <v>-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0.16251369968883861</v>
      </c>
      <c r="H1469" s="1">
        <f t="shared" si="1634"/>
        <v>0.16447529078080061</v>
      </c>
      <c r="I1469" s="1">
        <f t="shared" si="1634"/>
        <v>0.17442851317180372</v>
      </c>
      <c r="J1469" s="1">
        <f t="shared" si="1634"/>
        <v>0.19290731044205045</v>
      </c>
      <c r="K1469" s="1">
        <f t="shared" si="1634"/>
        <v>0.19692410815868938</v>
      </c>
      <c r="L1469" s="1">
        <f t="shared" ref="L1469:O1469" si="1635">IFERROR(L1445/L1416,"-")</f>
        <v>0.2082193617632421</v>
      </c>
      <c r="M1469" s="1">
        <f t="shared" si="1635"/>
        <v>0.22087940253873653</v>
      </c>
      <c r="N1469" s="1">
        <f t="shared" si="1635"/>
        <v>0.22385223823691749</v>
      </c>
      <c r="O1469" s="1">
        <f t="shared" si="1635"/>
        <v>0.22493286651934494</v>
      </c>
      <c r="P1469" s="1">
        <f t="shared" ref="P1469:Q1477" si="1636">IFERROR(P1445/P1416,"-")</f>
        <v>0.22493286651934519</v>
      </c>
      <c r="Q1469" s="1">
        <f t="shared" si="1636"/>
        <v>0.2249328665193448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0.11649393435744129</v>
      </c>
      <c r="H1470" s="1">
        <f t="shared" si="1637"/>
        <v>0.12227909473599019</v>
      </c>
      <c r="I1470" s="1">
        <f t="shared" si="1637"/>
        <v>0.13032744083626396</v>
      </c>
      <c r="J1470" s="1">
        <f t="shared" si="1637"/>
        <v>0.13153734364621011</v>
      </c>
      <c r="K1470" s="1">
        <f t="shared" si="1637"/>
        <v>0.14344230693465121</v>
      </c>
      <c r="L1470" s="1">
        <f t="shared" ref="L1470:O1470" si="1638">IFERROR(L1446/L1417,"-")</f>
        <v>0.1478186794736126</v>
      </c>
      <c r="M1470" s="1">
        <f t="shared" si="1638"/>
        <v>0.1554971769463826</v>
      </c>
      <c r="N1470" s="1">
        <f t="shared" si="1638"/>
        <v>0.1605832507694091</v>
      </c>
      <c r="O1470" s="1">
        <f t="shared" si="1638"/>
        <v>0.16121889029459108</v>
      </c>
      <c r="P1470" s="1">
        <f t="shared" si="1636"/>
        <v>0.16121889029459097</v>
      </c>
      <c r="Q1470" s="1">
        <f t="shared" si="1636"/>
        <v>0.16121889029459099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7.8235828164578913E-2</v>
      </c>
      <c r="H1471" s="1">
        <f t="shared" si="1639"/>
        <v>8.1932703850994437E-2</v>
      </c>
      <c r="I1471" s="1">
        <f t="shared" si="1639"/>
        <v>8.8583638979037566E-2</v>
      </c>
      <c r="J1471" s="1">
        <f t="shared" si="1639"/>
        <v>9.001038006963491E-2</v>
      </c>
      <c r="K1471" s="1">
        <f t="shared" si="1639"/>
        <v>9.7406829963259223E-2</v>
      </c>
      <c r="L1471" s="1">
        <f t="shared" ref="L1471:O1471" si="1640">IFERROR(L1447/L1418,"-")</f>
        <v>9.9983993415779029E-2</v>
      </c>
      <c r="M1471" s="1">
        <f t="shared" si="1640"/>
        <v>0.10698827033693442</v>
      </c>
      <c r="N1471" s="1">
        <f t="shared" si="1640"/>
        <v>0.10839444298447885</v>
      </c>
      <c r="O1471" s="1">
        <f t="shared" si="1640"/>
        <v>0.10864967662065887</v>
      </c>
      <c r="P1471" s="1">
        <f t="shared" si="1636"/>
        <v>0.10864967662065879</v>
      </c>
      <c r="Q1471" s="1">
        <f t="shared" si="1636"/>
        <v>0.10864967662065908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5.2751439830497709E-2</v>
      </c>
      <c r="H1472" s="1">
        <f t="shared" si="1641"/>
        <v>5.3891968667121523E-2</v>
      </c>
      <c r="I1472" s="1">
        <f t="shared" si="1641"/>
        <v>5.6396258325805387E-2</v>
      </c>
      <c r="J1472" s="1">
        <f t="shared" si="1641"/>
        <v>6.2977939054863014E-2</v>
      </c>
      <c r="K1472" s="1">
        <f t="shared" si="1641"/>
        <v>6.5162075401771741E-2</v>
      </c>
      <c r="L1472" s="1">
        <f t="shared" ref="L1472:O1472" si="1642">IFERROR(L1448/L1419,"-")</f>
        <v>6.9069816398492731E-2</v>
      </c>
      <c r="M1472" s="1">
        <f t="shared" si="1642"/>
        <v>7.2187232691010697E-2</v>
      </c>
      <c r="N1472" s="1">
        <f t="shared" si="1642"/>
        <v>7.3435402919044809E-2</v>
      </c>
      <c r="O1472" s="1">
        <f t="shared" si="1642"/>
        <v>7.3435402919044851E-2</v>
      </c>
      <c r="P1472" s="1">
        <f t="shared" si="1636"/>
        <v>7.3435402919044726E-2</v>
      </c>
      <c r="Q1472" s="1">
        <f t="shared" si="1636"/>
        <v>7.3435402919044865E-2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9.9502495941956681</v>
      </c>
      <c r="G1473" s="1">
        <f t="shared" ref="G1473:K1473" si="1643">IFERROR(G1449/G1420,"-")</f>
        <v>7.97972665120031</v>
      </c>
      <c r="H1473" s="1">
        <f t="shared" si="1643"/>
        <v>5.0239422367072883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0.12391916748597523</v>
      </c>
      <c r="G1474" s="1">
        <f t="shared" si="1645"/>
        <v>0.12669521687695315</v>
      </c>
      <c r="H1474" s="1">
        <f t="shared" si="1645"/>
        <v>0.12823082288763812</v>
      </c>
      <c r="I1474" s="1" t="str">
        <f t="shared" si="1645"/>
        <v>-</v>
      </c>
      <c r="J1474" s="1" t="str">
        <f t="shared" si="1645"/>
        <v>-</v>
      </c>
      <c r="K1474" s="1" t="str">
        <f t="shared" si="1645"/>
        <v>-</v>
      </c>
      <c r="L1474" s="1" t="str">
        <f t="shared" ref="L1474:O1474" si="1646">IFERROR(L1450/L1421,"-")</f>
        <v>-</v>
      </c>
      <c r="M1474" s="1" t="str">
        <f t="shared" si="1646"/>
        <v>-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8.7465847585616513E-2</v>
      </c>
      <c r="G1475" s="1">
        <f t="shared" si="1647"/>
        <v>8.7810827504857247E-2</v>
      </c>
      <c r="H1475" s="1">
        <f t="shared" si="1647"/>
        <v>8.779777906994278E-2</v>
      </c>
      <c r="I1475" s="1" t="str">
        <f t="shared" si="1647"/>
        <v>-</v>
      </c>
      <c r="J1475" s="1" t="str">
        <f t="shared" si="1647"/>
        <v>-</v>
      </c>
      <c r="K1475" s="1" t="str">
        <f t="shared" si="1647"/>
        <v>-</v>
      </c>
      <c r="L1475" s="1" t="str">
        <f t="shared" ref="L1475:O1475" si="1648">IFERROR(L1451/L1422,"-")</f>
        <v>-</v>
      </c>
      <c r="M1475" s="1" t="str">
        <f t="shared" si="1648"/>
        <v>-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5.7949527986548621E-2</v>
      </c>
      <c r="G1476" s="1">
        <f t="shared" si="1649"/>
        <v>5.8176619057258169E-2</v>
      </c>
      <c r="H1476" s="1">
        <f t="shared" si="1649"/>
        <v>5.8156386486509025E-2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3.8646481387947497E-2</v>
      </c>
      <c r="G1477" s="1">
        <f t="shared" si="1651"/>
        <v>3.8909907539206867E-2</v>
      </c>
      <c r="H1477" s="1">
        <f t="shared" si="1651"/>
        <v>3.9139381079313425E-2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9.9502495941956521</v>
      </c>
      <c r="G1478" s="1">
        <f t="shared" ref="G1478:K1478" si="1653">IFERROR(G1454/G1430,"-")</f>
        <v>7.9767976048237461</v>
      </c>
      <c r="H1478" s="1">
        <f t="shared" si="1653"/>
        <v>5.0166196207658702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0.12023751974847234</v>
      </c>
      <c r="H1479" s="1">
        <f t="shared" si="1656"/>
        <v>0.1258401328992749</v>
      </c>
      <c r="I1479" s="1" t="str">
        <f t="shared" si="1656"/>
        <v>-</v>
      </c>
      <c r="J1479" s="1" t="str">
        <f t="shared" si="1656"/>
        <v>-</v>
      </c>
      <c r="K1479" s="1" t="str">
        <f t="shared" si="1656"/>
        <v>-</v>
      </c>
      <c r="L1479" s="1" t="str">
        <f t="shared" ref="L1479:O1479" si="1657">IFERROR(L1455/L1431,"-")</f>
        <v>-</v>
      </c>
      <c r="M1479" s="1" t="str">
        <f t="shared" si="1657"/>
        <v>-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8.4998076233608902E-2</v>
      </c>
      <c r="H1480" s="1">
        <f t="shared" si="1658"/>
        <v>8.8599876045120735E-2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 t="str">
        <f t="shared" ref="L1480:O1480" si="1659">IFERROR(L1456/L1432,"-")</f>
        <v>-</v>
      </c>
      <c r="M1480" s="1" t="str">
        <f t="shared" si="1659"/>
        <v>-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5.6422133461237187E-2</v>
      </c>
      <c r="H1481" s="1">
        <f t="shared" si="1660"/>
        <v>5.8651345771214197E-2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3.7689157759834342E-2</v>
      </c>
      <c r="H1482" s="1">
        <f t="shared" si="1662"/>
        <v>3.904366081986959E-2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2.4130588987045041</v>
      </c>
      <c r="G1497" s="3">
        <f t="shared" ref="G1497:K1497" si="1687">SUM(G1498,G1503,G1508)</f>
        <v>1.6974984551814642</v>
      </c>
      <c r="H1497" s="3">
        <f t="shared" si="1687"/>
        <v>1.6763377635348538</v>
      </c>
      <c r="I1497" s="3">
        <f t="shared" si="1687"/>
        <v>1.5022032765722126</v>
      </c>
      <c r="J1497" s="3">
        <f t="shared" si="1687"/>
        <v>1.1742076560765844</v>
      </c>
      <c r="K1497" s="3">
        <f t="shared" si="1687"/>
        <v>1.0720448751456655</v>
      </c>
      <c r="L1497" s="3">
        <f t="shared" ref="L1497:O1497" si="1688">SUM(L1498,L1503,L1508)</f>
        <v>0.94023786465315606</v>
      </c>
      <c r="M1497" s="3">
        <f t="shared" si="1688"/>
        <v>0.88145046479234868</v>
      </c>
      <c r="N1497" s="3">
        <f t="shared" si="1688"/>
        <v>0.849950584593402</v>
      </c>
      <c r="O1497" s="3">
        <f t="shared" si="1688"/>
        <v>0.82354938317644177</v>
      </c>
      <c r="P1497" s="3">
        <f>SUM(P1498,P1503,P1508)</f>
        <v>0.80903196064742522</v>
      </c>
      <c r="Q1497" s="3">
        <f>SUM(Q1498,Q1503,Q1508)</f>
        <v>0.78948661026813816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2.0484671734361721E-3</v>
      </c>
      <c r="G1498" s="1">
        <f t="shared" ref="G1498:K1498" si="1690">SUM(G1499:G1502)</f>
        <v>2.9616906580527962E-3</v>
      </c>
      <c r="H1498" s="1">
        <f t="shared" si="1690"/>
        <v>3.1077116900805595E-3</v>
      </c>
      <c r="I1498" s="1">
        <f t="shared" si="1690"/>
        <v>2.4847282087365184E-3</v>
      </c>
      <c r="J1498" s="1">
        <f t="shared" si="1690"/>
        <v>1.2242993906681516E-3</v>
      </c>
      <c r="K1498" s="1">
        <f t="shared" si="1690"/>
        <v>1.453610442662542E-3</v>
      </c>
      <c r="L1498" s="1">
        <f t="shared" ref="L1498:O1498" si="1691">SUM(L1499:L1502)</f>
        <v>1.8162814229730363E-3</v>
      </c>
      <c r="M1498" s="1">
        <f t="shared" si="1691"/>
        <v>2.7164453874171332E-3</v>
      </c>
      <c r="N1498" s="1">
        <f t="shared" si="1691"/>
        <v>4.0571883764312679E-3</v>
      </c>
      <c r="O1498" s="1">
        <f t="shared" si="1691"/>
        <v>5.1613936287173787E-3</v>
      </c>
      <c r="P1498" s="1">
        <f>SUM(P1499:P1502)</f>
        <v>5.0439623912278669E-3</v>
      </c>
      <c r="Q1498" s="1">
        <f>SUM(Q1499:Q1502)</f>
        <v>6.4546622496737564E-3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1.5473605518053161E-3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2.1778959495218362E-3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2.2077286933156388E-3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1.551249708746991E-3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3.7585668045445986E-4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5.0116402245424204E-4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7.7930544737177417E-4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1.4333874425320084E-3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2.5292347459484163E-3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3.3221066163717193E-3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3.1021243203362969E-3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4.0237442733088019E-3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3.5151648114664836E-4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4.8372549153998017E-4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5.0631257341443906E-4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4.6809048774281396E-4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2.2973338409644893E-4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2.4182773497578598E-4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3.3102508397474007E-4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4.4500630203240539E-4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5.322376070944374E-4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6.8748251636068934E-4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6.474773633014533E-4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8.956742243224089E-4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8.5809844661988537E-5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1.7799404394111868E-4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2.3112144239512036E-4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2.695667882069498E-4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3.6355269684630289E-4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3.8363473576272532E-4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3.5445221678232489E-4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4.6108164694997391E-4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5.4798905743040616E-4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6.3275704329974667E-4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7.2426660640153109E-4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8.5447220191314517E-4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6.3780295822218856E-5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1.2207517304986117E-4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1.6254898095536153E-4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1.958212240397636E-4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2.5515662927093992E-4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3.2698394946978864E-4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3.5149867484419729E-4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3.7696999590274569E-4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4.4772696595800826E-4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5.1904745268522299E-4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5.7009410118858523E-4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6.8077155012940085E-4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1.7832608190142634E-4</v>
      </c>
      <c r="J1503" s="1">
        <f t="shared" si="1695"/>
        <v>4.5786217219230378E-4</v>
      </c>
      <c r="K1503" s="1">
        <f t="shared" si="1695"/>
        <v>7.1518340484563367E-4</v>
      </c>
      <c r="L1503" s="1">
        <f t="shared" ref="L1503:O1503" si="1696">SUM(L1504:L1507)</f>
        <v>1.0399270239741169E-3</v>
      </c>
      <c r="M1503" s="1">
        <f t="shared" si="1696"/>
        <v>1.5024297896078359E-3</v>
      </c>
      <c r="N1503" s="1">
        <f t="shared" si="1696"/>
        <v>1.9073746751211409E-3</v>
      </c>
      <c r="O1503" s="1">
        <f t="shared" si="1696"/>
        <v>2.3897792777940845E-3</v>
      </c>
      <c r="P1503" s="1">
        <f>SUM(P1504:P1507)</f>
        <v>2.5076849399349116E-3</v>
      </c>
      <c r="Q1503" s="1">
        <f>SUM(Q1504:Q1507)</f>
        <v>3.3747885479547182E-3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5.3220576896534506E-5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1.3968867104770225E-4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2.0487431089015261E-4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3.1073478580668465E-4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4.7199219424399981E-4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6.6895026737510011E-4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8.3992669729329608E-4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8.1637704249905166E-4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1.1622826609993396E-3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4.7964777186778926E-5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1.1725103731076944E-4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1.8190157364876517E-4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2.5054753427049622E-4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3.4774108349467411E-4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4.090419323032188E-4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5.4592343775808328E-4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5.3237298992488667E-4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7.6979182121761163E-4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4.449107654487854E-5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1.2205208696316681E-4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1.9517544861241589E-4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2.7527162761245745E-4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3.7643899650671779E-4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4.5550680826340363E-4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5.4847999562350187E-4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6.3893684900954528E-4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7.8451669527260378E-4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3.264965127323437E-5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7.8870376870665299E-5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1.3323207169429997E-4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2.0337307628447862E-4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3.0625751536244423E-4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3.738756671794184E-4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4.5544914711920307E-4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5.1999805850142856E-4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6.5819737046516279E-4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2.4110104315310679</v>
      </c>
      <c r="G1508" s="1">
        <f t="shared" ref="G1508:K1508" si="1700">SUM(G1513:G1517)</f>
        <v>1.6945367645234115</v>
      </c>
      <c r="H1508" s="1">
        <f t="shared" si="1700"/>
        <v>1.6732300518447731</v>
      </c>
      <c r="I1508" s="1">
        <f t="shared" si="1700"/>
        <v>1.4995402222815748</v>
      </c>
      <c r="J1508" s="1">
        <f t="shared" si="1700"/>
        <v>1.172525494513724</v>
      </c>
      <c r="K1508" s="1">
        <f t="shared" si="1700"/>
        <v>1.0698760812981574</v>
      </c>
      <c r="L1508" s="1">
        <f t="shared" ref="L1508:O1508" si="1701">SUM(L1513:L1517)</f>
        <v>0.93738165620620895</v>
      </c>
      <c r="M1508" s="1">
        <f t="shared" si="1701"/>
        <v>0.87723158961532366</v>
      </c>
      <c r="N1508" s="1">
        <f t="shared" si="1701"/>
        <v>0.84398602154184954</v>
      </c>
      <c r="O1508" s="1">
        <f t="shared" si="1701"/>
        <v>0.81599821026993036</v>
      </c>
      <c r="P1508" s="1">
        <f>SUM(P1513:P1517)</f>
        <v>0.80148031331626246</v>
      </c>
      <c r="Q1508" s="1">
        <f>SUM(Q1513:Q1517)</f>
        <v>0.77965715947050973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2.279027357678133</v>
      </c>
      <c r="G1509" s="1">
        <f t="shared" ref="G1509:K1509" si="1702">IF(G1508-G1510&lt;0,0,G1508-G1510)</f>
        <v>1.6017762701072615</v>
      </c>
      <c r="H1509" s="1">
        <f t="shared" si="1702"/>
        <v>1.581633394302705</v>
      </c>
      <c r="I1509" s="1">
        <f t="shared" si="1702"/>
        <v>1.400526612484899</v>
      </c>
      <c r="J1509" s="1">
        <f t="shared" si="1702"/>
        <v>1.101149471370036</v>
      </c>
      <c r="K1509" s="1">
        <f t="shared" si="1702"/>
        <v>1.011290161087482</v>
      </c>
      <c r="L1509" s="1">
        <f t="shared" ref="L1509:O1509" si="1703">IF(L1508-L1510&lt;0,0,L1508-L1510)</f>
        <v>0.88604903244835265</v>
      </c>
      <c r="M1509" s="1">
        <f t="shared" si="1703"/>
        <v>0.8291723383350128</v>
      </c>
      <c r="N1509" s="1">
        <f t="shared" si="1703"/>
        <v>0.79776023810466978</v>
      </c>
      <c r="O1509" s="1">
        <f t="shared" si="1703"/>
        <v>0.77127690950689209</v>
      </c>
      <c r="P1509" s="1">
        <f>IF(P1508-P1510&lt;0,0,P1508-P1510)</f>
        <v>0.75756286185996236</v>
      </c>
      <c r="Q1509" s="1">
        <f>IF(Q1508-Q1510&lt;0,0,Q1508-Q1510)</f>
        <v>0.73686635290216951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0.13198307385293478</v>
      </c>
      <c r="G1510" s="1">
        <f t="shared" ref="G1510" si="1706">SUM(G1511:G1512)</f>
        <v>9.2760494416149877E-2</v>
      </c>
      <c r="H1510" s="1">
        <f t="shared" ref="H1510" si="1707">SUM(H1511:H1512)</f>
        <v>9.1596657542068069E-2</v>
      </c>
      <c r="I1510" s="1">
        <f t="shared" ref="I1510" si="1708">SUM(I1511:I1512)</f>
        <v>9.9013609796675769E-2</v>
      </c>
      <c r="J1510" s="1">
        <f t="shared" ref="J1510" si="1709">SUM(J1511:J1512)</f>
        <v>7.1376023143687906E-2</v>
      </c>
      <c r="K1510" s="1">
        <f t="shared" ref="K1510" si="1710">SUM(K1511:K1512)</f>
        <v>5.858592021067522E-2</v>
      </c>
      <c r="L1510" s="1">
        <f t="shared" ref="L1510:O1510" si="1711">SUM(L1511:L1512)</f>
        <v>5.1332623757856348E-2</v>
      </c>
      <c r="M1510" s="1">
        <f t="shared" si="1711"/>
        <v>4.8059251280310848E-2</v>
      </c>
      <c r="N1510" s="1">
        <f t="shared" si="1711"/>
        <v>4.6225783437179736E-2</v>
      </c>
      <c r="O1510" s="1">
        <f t="shared" si="1711"/>
        <v>4.4721300763038284E-2</v>
      </c>
      <c r="P1510" s="1">
        <f>SUM(P1511:P1512)</f>
        <v>4.3917451456300161E-2</v>
      </c>
      <c r="Q1510" s="1">
        <f>SUM(Q1511:Q1512)</f>
        <v>4.2790806568340271E-2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0.13198307385293478</v>
      </c>
      <c r="G1511" s="1">
        <f>[1]Transport!C$25/SUM([1]Transport!C$21,[1]Transport!C$25)*G1508*(G$35+G$600)/(G$35+G$600+G$39)</f>
        <v>9.2760494416149877E-2</v>
      </c>
      <c r="H1511" s="1">
        <f>[1]Transport!D$25/SUM([1]Transport!D$21,[1]Transport!D$25)*H1508*(H$35+H$600)/(H$35+H$600+H$39)</f>
        <v>9.1596657542068069E-2</v>
      </c>
      <c r="I1511" s="1">
        <f>[1]Transport!E$25/SUM([1]Transport!E$21,[1]Transport!E$25)*I1508*(I$35+I$600)/(I$35+I$600+I$39)</f>
        <v>9.9013609796675769E-2</v>
      </c>
      <c r="J1511" s="1">
        <f>[1]Transport!F$25/SUM([1]Transport!F$21,[1]Transport!F$25)*J1508*(J$35+J$600)/(J$35+J$600+J$39)</f>
        <v>7.1376023143687906E-2</v>
      </c>
      <c r="K1511" s="1">
        <f>[1]Transport!G$25/SUM([1]Transport!G$21,[1]Transport!G$25)*K1508*(K$35+K$600)/(K$35+K$600+K$39)</f>
        <v>5.858592021067522E-2</v>
      </c>
      <c r="L1511" s="1">
        <f>[1]Transport!H$25/SUM([1]Transport!H$21,[1]Transport!H$25)*L1508*(L$35+L$600)/(L$35+L$600+L$39)</f>
        <v>5.1332623757856348E-2</v>
      </c>
      <c r="M1511" s="1">
        <f>[1]Transport!I$25/SUM([1]Transport!I$21,[1]Transport!I$25)*M1508*(M$35+M$600)/(M$35+M$600+M$39)</f>
        <v>4.8059251280310848E-2</v>
      </c>
      <c r="N1511" s="1">
        <f>[1]Transport!J$25/SUM([1]Transport!J$21,[1]Transport!J$25)*N1508*(N$35+N$600)/(N$35+N$600+N$39)</f>
        <v>4.6225783437179736E-2</v>
      </c>
      <c r="O1511" s="1">
        <f>[1]Transport!K$25/SUM([1]Transport!K$21,[1]Transport!K$25)*O1508*(O$35+O$600)/(O$35+O$600+O$39)</f>
        <v>4.4721300763038284E-2</v>
      </c>
      <c r="P1511" s="1">
        <f>[1]Transport!L$25/SUM([1]Transport!L$21,[1]Transport!L$25)*P1508*(P$35+P$600)/(P$35+P$600+P$39)</f>
        <v>4.3917451456300161E-2</v>
      </c>
      <c r="Q1511" s="1">
        <f>[1]Transport!M$25/SUM([1]Transport!M$21,[1]Transport!M$25)*Q1508*(Q$35+Q$600)/(Q$35+Q$600+Q$39)</f>
        <v>4.2790806568340271E-2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</v>
      </c>
      <c r="L1512" s="1">
        <f>(L$39+L$719)/([1]Transport!H$21+[1]Transport!H$25)*L1508</f>
        <v>0</v>
      </c>
      <c r="M1512" s="1">
        <f>(M$39+M$719)/([1]Transport!I$21+[1]Transport!I$25)*M1508</f>
        <v>0</v>
      </c>
      <c r="N1512" s="1">
        <f>(N$39+N$719)/([1]Transport!J$21+[1]Transport!J$25)*N1508</f>
        <v>0</v>
      </c>
      <c r="O1512" s="1">
        <f>(O$39+O$719)/([1]Transport!K$21+[1]Transport!K$25)*O1508</f>
        <v>0</v>
      </c>
      <c r="P1512" s="1">
        <f>(P$39+P$719)/([1]Transport!L$21+[1]Transport!L$25)*P1508</f>
        <v>0</v>
      </c>
      <c r="Q1512" s="1">
        <f>(Q$39+Q$719)/([1]Transport!M$21+[1]Transport!M$25)*Q1508</f>
        <v>0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1.9791277754050798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0.71330692284665542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0.69268091868541792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0.45330265295638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4.4138901513703997E-2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0.49478030813733809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0.50000982310631092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0.61842735391980641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0.84358844828252633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0.88994363453123249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0.90654017467382297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0.87296576660119363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0.83951042370502127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0.81077766826079056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0.7960801704867938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0.77262067671985757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0.11173294590504931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0.16307468250812576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0.15293587387115615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0.10297828985033716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1.0912730444616868E-2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1.1933601879742686E-3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1.4319593285554595E-3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1.683837302463455E-3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1.6841161821472661E-3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2.1145772470520744E-3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2.0072971683186142E-3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2.8931527703023119E-3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0.16726545365165019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0.19725498963800681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0.19961620070349143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0.19806017082893879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0.19035205187610699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5.5850312234849812E-2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1.3247729749850379E-3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1.5447322360255468E-3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1.6644751315253491E-3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1.8357791574357175E-3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2.0317915240779015E-3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2.4705045862832256E-3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0.10874535505558473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0.12611986139328532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0.12798723547839685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0.12677175472611277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0.12767226391047404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0.12288877434410073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2.8084749228845546E-2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1.0372534756409374E-3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1.1270065231556792E-3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1.2701856046519503E-3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1.3610541370721477E-3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1.6728253940667028E-3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1.9491336174525953</v>
      </c>
      <c r="G1518" s="3">
        <f t="shared" ref="G1518:K1518" si="1714">SUM(G1519:G1531)</f>
        <v>1.9513777717778868</v>
      </c>
      <c r="H1518" s="3">
        <f t="shared" si="1714"/>
        <v>1.9547288410341332</v>
      </c>
      <c r="I1518" s="3">
        <f t="shared" si="1714"/>
        <v>1.9603125322992974</v>
      </c>
      <c r="J1518" s="3">
        <f t="shared" si="1714"/>
        <v>1.9635428862871216</v>
      </c>
      <c r="K1518" s="3">
        <f t="shared" si="1714"/>
        <v>1.9678512333038927</v>
      </c>
      <c r="L1518" s="3">
        <f t="shared" ref="L1518:O1518" si="1715">SUM(L1519:L1531)</f>
        <v>1.9436520406247664</v>
      </c>
      <c r="M1518" s="3">
        <f t="shared" si="1715"/>
        <v>1.9194505693170709</v>
      </c>
      <c r="N1518" s="3">
        <f t="shared" si="1715"/>
        <v>1.8779282870139371</v>
      </c>
      <c r="O1518" s="3">
        <f t="shared" si="1715"/>
        <v>1.8359991223008882</v>
      </c>
      <c r="P1518" s="3">
        <f>SUM(P1519:P1531)</f>
        <v>1.8018187876243308</v>
      </c>
      <c r="Q1518" s="3">
        <f>SUM(Q1519:Q1531)</f>
        <v>1.7687930532597764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1.7174041826403568E-2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2.4192093420198967E-2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2.4529890496241165E-2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1.726309849209777E-2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4.3115173852183346E-3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5.7969599071713849E-3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9.1163118512916901E-3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1.7003559634617724E-2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3.0107964881760357E-2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3.9579121431832634E-2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3.6958282604827086E-2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4.7938336000144507E-2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2.2091138897396448E-3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3.0427093228953873E-3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3.1880206514081728E-3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2.9553359563968332E-3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1.4831866028155846E-3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1.5825910157223622E-3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2.1868758638279649E-3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2.978104647002561E-3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3.5834410543016254E-3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4.6382033948887957E-3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4.3683026595004292E-3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6.0427998226896193E-3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3.5097455894976006E-4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7.2981277368449303E-4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9.5066967660540908E-4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1.1136392826632056E-3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1.5155258215959193E-3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1.6219261394060623E-3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1.529734650371956E-3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2.0131040353189183E-3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2.4113941493097172E-3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2.8026112635358906E-3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3.2150135967505098E-3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3.7929951801106464E-3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2.4013622492966694E-4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4.6094082213111337E-4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6.1600932035598798E-4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7.4627407193835946E-4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9.8088489761340028E-4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1.2688549911620156E-3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1.3880254085267838E-3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1.5216438094553027E-3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1.8224131928198893E-3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2.1270162866709155E-3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2.3465272987393737E-3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2.8073369441597405E-3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2.4689653351219523E-4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6.5452500891519799E-4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9.7285740670253671E-4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1.4964289223516256E-3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2.3133751970385056E-3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3.2977250018801506E-3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4.1472282087314655E-3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4.0309492608383863E-3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5.7388953747385656E-3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1.2954743601488523E-4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3.1950017741407796E-4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5.0084202185491581E-4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6.9904583354671529E-4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9.8445550142601981E-4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1.1678314862322893E-3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1.5629308766433149E-3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1.5241371340668495E-3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2.2038464054764521E-3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7.8333148746998236E-5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2.171178270714092E-4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3.5006821474620989E-4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4.9916713155203404E-4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6.923698967292286E-4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8.4580410570623567E-4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1.025852503898131E-3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1.1981504892338668E-3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1.4711454875550082E-3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5.1000099754994493E-5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1.2454188814180062E-4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2.1261949353302512E-4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3.2829007460441381E-4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5.009538325843701E-4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6.1819364863089645E-4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7.5907879110475218E-4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8.708452959917981E-4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1.1044457150086195E-3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1.526234279413013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0.56154255069592873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0.56200539362176816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0.38600136493317172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8.4211887794739829E-2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0.95198424911652568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0.96220399075786245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1.2075690363433209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1.7163869612662548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1.8300908734963399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1.9045657094510577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1.8873490930154924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1.8297540018809493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1.7742073547507822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1.7420451360959481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1.6907092298304087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0.12321495692086286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0.18008458531864188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0.16890038222961179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0.11376897482978948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1.214464607202681E-2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1.4132253012524836E-3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1.7295151460631187E-3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2.0768795018915338E-3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2.1073018602795037E-3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2.6592456415575343E-3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2.5243325840205635E-3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3.638365023321872E-3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0.12200793478844295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0.1440310543897487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0.14575945529018777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0.14463151665235227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0.13902915174034233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4.0885329400093817E-2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1.0462882201145889E-3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1.2456390102085677E-3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1.3610467872501911E-3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1.5197196791610018E-3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1.6891254372415807E-3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2.0538485814418587E-3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7.3490292035514021E-2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8.5309775918131922E-2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8.6575028990092465E-2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8.5757514519537906E-2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8.6375327599711962E-2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8.3155085915907728E-2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1.9066648071457911E-2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7.7139123530610431E-4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8.511689648169656E-4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9.707594720814826E-4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1.0479851671722764E-3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1.2918088947209013E-3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11.098927012431909</v>
      </c>
      <c r="G1533" s="1">
        <f t="shared" si="1719"/>
        <v>11.108011576728639</v>
      </c>
      <c r="H1533" s="1">
        <f t="shared" si="1719"/>
        <v>11.110917102500206</v>
      </c>
      <c r="I1533" s="1">
        <f t="shared" si="1719"/>
        <v>11.128510384083743</v>
      </c>
      <c r="J1533" s="1">
        <f t="shared" si="1719"/>
        <v>11.471174012405863</v>
      </c>
      <c r="K1533" s="1">
        <f t="shared" si="1719"/>
        <v>11.566991339049416</v>
      </c>
      <c r="L1533" s="1">
        <f t="shared" ref="L1533:O1533" si="1720">IFERROR(L1519/L1499,"-")</f>
        <v>11.697995801308286</v>
      </c>
      <c r="M1533" s="1">
        <f t="shared" si="1720"/>
        <v>11.862500765725819</v>
      </c>
      <c r="N1533" s="1">
        <f t="shared" si="1720"/>
        <v>11.903981996922324</v>
      </c>
      <c r="O1533" s="1">
        <f t="shared" si="1720"/>
        <v>11.913862498205873</v>
      </c>
      <c r="P1533" s="1">
        <f t="shared" ref="P1533:Q1536" si="1721">IFERROR(P1519/P1499,"-")</f>
        <v>11.913862498205903</v>
      </c>
      <c r="Q1533" s="1">
        <f t="shared" si="1721"/>
        <v>11.913862498205905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6.2845243629359997</v>
      </c>
      <c r="G1534" s="1">
        <f t="shared" si="1719"/>
        <v>6.290157074849767</v>
      </c>
      <c r="H1534" s="1">
        <f t="shared" si="1719"/>
        <v>6.2965464790040642</v>
      </c>
      <c r="I1534" s="1">
        <f t="shared" si="1719"/>
        <v>6.3135996859235535</v>
      </c>
      <c r="J1534" s="1">
        <f t="shared" si="1719"/>
        <v>6.456121336692183</v>
      </c>
      <c r="K1534" s="1">
        <f t="shared" si="1719"/>
        <v>6.5442907774032859</v>
      </c>
      <c r="L1534" s="1">
        <f t="shared" ref="L1534:O1534" si="1722">IFERROR(L1520/L1500,"-")</f>
        <v>6.6063750745693985</v>
      </c>
      <c r="M1534" s="1">
        <f t="shared" si="1722"/>
        <v>6.6922752181286977</v>
      </c>
      <c r="N1534" s="1">
        <f t="shared" si="1722"/>
        <v>6.732784392790566</v>
      </c>
      <c r="O1534" s="1">
        <f t="shared" si="1722"/>
        <v>6.7466492376299954</v>
      </c>
      <c r="P1534" s="1">
        <f t="shared" si="1721"/>
        <v>6.7466492376299954</v>
      </c>
      <c r="Q1534" s="1">
        <f t="shared" si="1721"/>
        <v>6.7466492376299971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4.0901432735634868</v>
      </c>
      <c r="G1535" s="1">
        <f t="shared" si="1719"/>
        <v>4.100208959384724</v>
      </c>
      <c r="H1535" s="1">
        <f t="shared" si="1719"/>
        <v>4.1132906871538308</v>
      </c>
      <c r="I1535" s="1">
        <f t="shared" si="1719"/>
        <v>4.1312184266863428</v>
      </c>
      <c r="J1535" s="1">
        <f t="shared" si="1719"/>
        <v>4.1686551488755139</v>
      </c>
      <c r="K1535" s="1">
        <f t="shared" si="1719"/>
        <v>4.2277874973480225</v>
      </c>
      <c r="L1535" s="1">
        <f t="shared" ref="L1535:O1535" si="1723">IFERROR(L1521/L1501,"-")</f>
        <v>4.3157711475433995</v>
      </c>
      <c r="M1535" s="1">
        <f t="shared" si="1723"/>
        <v>4.3660467698844121</v>
      </c>
      <c r="N1535" s="1">
        <f t="shared" si="1723"/>
        <v>4.4004421559384168</v>
      </c>
      <c r="O1535" s="1">
        <f t="shared" si="1723"/>
        <v>4.4292059538691708</v>
      </c>
      <c r="P1535" s="1">
        <f t="shared" si="1721"/>
        <v>4.4389918965394308</v>
      </c>
      <c r="Q1535" s="1">
        <f t="shared" si="1721"/>
        <v>4.4389918965394202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3.7650534829600422</v>
      </c>
      <c r="G1536" s="1">
        <f t="shared" si="1719"/>
        <v>3.7758768684509154</v>
      </c>
      <c r="H1536" s="1">
        <f t="shared" si="1719"/>
        <v>3.789684295376504</v>
      </c>
      <c r="I1536" s="1">
        <f t="shared" si="1719"/>
        <v>3.810996870220873</v>
      </c>
      <c r="J1536" s="1">
        <f t="shared" si="1719"/>
        <v>3.8442461809285016</v>
      </c>
      <c r="K1536" s="1">
        <f t="shared" si="1719"/>
        <v>3.8804809631160508</v>
      </c>
      <c r="L1536" s="1">
        <f t="shared" ref="L1536:O1536" si="1724">IFERROR(L1522/L1502,"-")</f>
        <v>3.948878069432352</v>
      </c>
      <c r="M1536" s="1">
        <f t="shared" si="1724"/>
        <v>4.0365117277075573</v>
      </c>
      <c r="N1536" s="1">
        <f t="shared" si="1724"/>
        <v>4.0703672804706859</v>
      </c>
      <c r="O1536" s="1">
        <f t="shared" si="1724"/>
        <v>4.0979225996911834</v>
      </c>
      <c r="P1536" s="1">
        <f t="shared" si="1721"/>
        <v>4.1160350437710465</v>
      </c>
      <c r="Q1536" s="1">
        <f t="shared" si="1721"/>
        <v>4.1237577328637229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4.6391179485367822</v>
      </c>
      <c r="J1537" s="1">
        <f t="shared" si="1725"/>
        <v>4.6855983667543404</v>
      </c>
      <c r="K1537" s="1">
        <f t="shared" si="1725"/>
        <v>4.7485573104582803</v>
      </c>
      <c r="L1537" s="1">
        <f t="shared" ref="L1537:O1537" si="1726">IFERROR(L1523/L1504,"-")</f>
        <v>4.815775351532702</v>
      </c>
      <c r="M1537" s="1">
        <f t="shared" si="1726"/>
        <v>4.9012996936186397</v>
      </c>
      <c r="N1537" s="1">
        <f t="shared" si="1726"/>
        <v>4.9297012987529296</v>
      </c>
      <c r="O1537" s="1">
        <f t="shared" si="1726"/>
        <v>4.937607319896018</v>
      </c>
      <c r="P1537" s="1">
        <f t="shared" ref="P1537:Q1540" si="1727">IFERROR(P1523/P1504,"-")</f>
        <v>4.937607319896026</v>
      </c>
      <c r="Q1537" s="1">
        <f t="shared" si="1727"/>
        <v>4.9376073198960215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2.7008868509993591</v>
      </c>
      <c r="J1538" s="1">
        <f t="shared" si="1725"/>
        <v>2.7249241008184417</v>
      </c>
      <c r="K1538" s="1">
        <f t="shared" si="1725"/>
        <v>2.7533682738885736</v>
      </c>
      <c r="L1538" s="1">
        <f t="shared" ref="L1538:O1538" si="1728">IFERROR(L1524/L1505,"-")</f>
        <v>2.7900726925215364</v>
      </c>
      <c r="M1538" s="1">
        <f t="shared" si="1728"/>
        <v>2.8310014207484269</v>
      </c>
      <c r="N1538" s="1">
        <f t="shared" si="1728"/>
        <v>2.8550409970354509</v>
      </c>
      <c r="O1538" s="1">
        <f t="shared" si="1728"/>
        <v>2.862912211759447</v>
      </c>
      <c r="P1538" s="1">
        <f t="shared" si="1727"/>
        <v>2.8629122117594514</v>
      </c>
      <c r="Q1538" s="1">
        <f t="shared" si="1727"/>
        <v>2.8629122117594559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1.7606485351727306</v>
      </c>
      <c r="J1539" s="1">
        <f t="shared" si="1725"/>
        <v>1.7788948347678115</v>
      </c>
      <c r="K1539" s="1">
        <f t="shared" si="1725"/>
        <v>1.7936078396898361</v>
      </c>
      <c r="L1539" s="1">
        <f t="shared" ref="L1539:O1539" si="1729">IFERROR(L1525/L1506,"-")</f>
        <v>1.8133620812341364</v>
      </c>
      <c r="M1539" s="1">
        <f t="shared" si="1729"/>
        <v>1.8392618808207688</v>
      </c>
      <c r="N1539" s="1">
        <f t="shared" si="1729"/>
        <v>1.8568418525528092</v>
      </c>
      <c r="O1539" s="1">
        <f t="shared" si="1729"/>
        <v>1.8703553677139326</v>
      </c>
      <c r="P1539" s="1">
        <f t="shared" si="1727"/>
        <v>1.8752252137143013</v>
      </c>
      <c r="Q1539" s="1">
        <f t="shared" si="1727"/>
        <v>1.8752252137143044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1.5620411785777175</v>
      </c>
      <c r="J1540" s="1">
        <f t="shared" si="1725"/>
        <v>1.5790705342517792</v>
      </c>
      <c r="K1540" s="1">
        <f t="shared" si="1725"/>
        <v>1.5958581956218396</v>
      </c>
      <c r="L1540" s="1">
        <f t="shared" ref="L1540:O1540" si="1730">IFERROR(L1526/L1507,"-")</f>
        <v>1.6142258385529906</v>
      </c>
      <c r="M1540" s="1">
        <f t="shared" si="1730"/>
        <v>1.6357274759168281</v>
      </c>
      <c r="N1540" s="1">
        <f t="shared" si="1730"/>
        <v>1.6534738762077095</v>
      </c>
      <c r="O1540" s="1">
        <f t="shared" si="1730"/>
        <v>1.6666598146161007</v>
      </c>
      <c r="P1540" s="1">
        <f t="shared" si="1727"/>
        <v>1.6747087450700657</v>
      </c>
      <c r="Q1540" s="1">
        <f t="shared" si="1727"/>
        <v>1.6779856082197397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0.77116510534577776</v>
      </c>
      <c r="G1541" s="1">
        <f t="shared" si="1731"/>
        <v>0.78723832996731968</v>
      </c>
      <c r="H1541" s="1">
        <f t="shared" si="1731"/>
        <v>0.81134816689963385</v>
      </c>
      <c r="I1541" s="1">
        <f t="shared" si="1731"/>
        <v>0.85153122845348872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1.9078836334110898</v>
      </c>
      <c r="G1542" s="1">
        <f t="shared" si="1731"/>
        <v>1.9240544408494926</v>
      </c>
      <c r="H1542" s="1">
        <f t="shared" si="1731"/>
        <v>1.924370174930105</v>
      </c>
      <c r="I1542" s="1">
        <f t="shared" si="1731"/>
        <v>1.9526449286069427</v>
      </c>
      <c r="J1542" s="1">
        <f t="shared" si="1731"/>
        <v>2.0346259657308861</v>
      </c>
      <c r="K1542" s="1">
        <f t="shared" si="1731"/>
        <v>2.0564121169992067</v>
      </c>
      <c r="L1542" s="1">
        <f t="shared" ref="L1542:O1542" si="1734">IFERROR(L1528/L1514,"-")</f>
        <v>2.1009170499656329</v>
      </c>
      <c r="M1542" s="1">
        <f t="shared" si="1734"/>
        <v>2.1619966844332286</v>
      </c>
      <c r="N1542" s="1">
        <f t="shared" si="1734"/>
        <v>2.1795488777919805</v>
      </c>
      <c r="O1542" s="1">
        <f t="shared" si="1734"/>
        <v>2.18827851851995</v>
      </c>
      <c r="P1542" s="1">
        <f t="shared" si="1733"/>
        <v>2.1882785185199474</v>
      </c>
      <c r="Q1542" s="1">
        <f t="shared" si="1733"/>
        <v>2.1882785185199469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1.1027629847473186</v>
      </c>
      <c r="G1543" s="1">
        <f t="shared" si="1731"/>
        <v>1.1043074409154134</v>
      </c>
      <c r="H1543" s="1">
        <f t="shared" si="1731"/>
        <v>1.1043869430654658</v>
      </c>
      <c r="I1543" s="1">
        <f t="shared" si="1731"/>
        <v>1.1047860184426725</v>
      </c>
      <c r="J1543" s="1">
        <f t="shared" si="1731"/>
        <v>1.1128879370439899</v>
      </c>
      <c r="K1543" s="1">
        <f t="shared" si="1731"/>
        <v>1.1842403622090296</v>
      </c>
      <c r="L1543" s="1">
        <f t="shared" ref="L1543:O1543" si="1735">IFERROR(L1529/L1515,"-")</f>
        <v>1.2077962771525286</v>
      </c>
      <c r="M1543" s="1">
        <f t="shared" si="1735"/>
        <v>1.2334205322883973</v>
      </c>
      <c r="N1543" s="1">
        <f t="shared" si="1735"/>
        <v>1.2512805723371598</v>
      </c>
      <c r="O1543" s="1">
        <f t="shared" si="1735"/>
        <v>1.2575779131572424</v>
      </c>
      <c r="P1543" s="1">
        <f t="shared" si="1733"/>
        <v>1.2575779131572418</v>
      </c>
      <c r="Q1543" s="1">
        <f t="shared" si="1733"/>
        <v>1.2575779131572409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0.72942698043637089</v>
      </c>
      <c r="G1544" s="1">
        <f t="shared" si="1731"/>
        <v>0.73017698895256233</v>
      </c>
      <c r="H1544" s="1">
        <f t="shared" si="1731"/>
        <v>0.73019852485168724</v>
      </c>
      <c r="I1544" s="1">
        <f t="shared" si="1731"/>
        <v>0.73024029034726046</v>
      </c>
      <c r="J1544" s="1">
        <f t="shared" si="1731"/>
        <v>0.73037905486215193</v>
      </c>
      <c r="K1544" s="1">
        <f t="shared" si="1731"/>
        <v>0.7320519396233911</v>
      </c>
      <c r="L1544" s="1">
        <f t="shared" ref="L1544:O1544" si="1736">IFERROR(L1530/L1516,"-")</f>
        <v>0.78978680866161677</v>
      </c>
      <c r="M1544" s="1">
        <f t="shared" si="1736"/>
        <v>0.80637859504601372</v>
      </c>
      <c r="N1544" s="1">
        <f t="shared" si="1736"/>
        <v>0.81770328764414046</v>
      </c>
      <c r="O1544" s="1">
        <f t="shared" si="1736"/>
        <v>0.82783360569568787</v>
      </c>
      <c r="P1544" s="1">
        <f t="shared" si="1733"/>
        <v>0.83134781163543103</v>
      </c>
      <c r="Q1544" s="1">
        <f t="shared" si="1733"/>
        <v>0.83134781163543225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0.67580166525687246</v>
      </c>
      <c r="G1545" s="1">
        <f t="shared" si="1731"/>
        <v>0.67641824987506571</v>
      </c>
      <c r="H1545" s="1">
        <f t="shared" si="1731"/>
        <v>0.676434869981277</v>
      </c>
      <c r="I1545" s="1">
        <f t="shared" si="1731"/>
        <v>0.67647177957593863</v>
      </c>
      <c r="J1545" s="1">
        <f t="shared" si="1731"/>
        <v>0.67653948441205536</v>
      </c>
      <c r="K1545" s="1">
        <f t="shared" si="1731"/>
        <v>0.67666950345737242</v>
      </c>
      <c r="L1545" s="1">
        <f t="shared" ref="L1545:O1545" si="1737">IFERROR(L1531/L1517,"-")</f>
        <v>0.67889686021745788</v>
      </c>
      <c r="M1545" s="1">
        <f t="shared" si="1737"/>
        <v>0.74368633455718036</v>
      </c>
      <c r="N1545" s="1">
        <f t="shared" si="1737"/>
        <v>0.75524759380597595</v>
      </c>
      <c r="O1545" s="1">
        <f t="shared" si="1737"/>
        <v>0.76426584313832235</v>
      </c>
      <c r="P1545" s="1">
        <f t="shared" si="1733"/>
        <v>0.7699805162979525</v>
      </c>
      <c r="Q1545" s="1">
        <f t="shared" si="1733"/>
        <v>0.77223175790060439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16.70952232713789</v>
      </c>
      <c r="G1546" s="3">
        <f t="shared" ref="G1546:K1546" si="1738">G1547+G1550+G1552+G1559+G1567</f>
        <v>15.635145127515377</v>
      </c>
      <c r="H1546" s="3">
        <f t="shared" si="1738"/>
        <v>14.079606267040763</v>
      </c>
      <c r="I1546" s="3">
        <f t="shared" si="1738"/>
        <v>11.585055129504187</v>
      </c>
      <c r="J1546" s="3">
        <f t="shared" si="1738"/>
        <v>9.6695588828365011</v>
      </c>
      <c r="K1546" s="3">
        <f t="shared" si="1738"/>
        <v>8.7928194420089874</v>
      </c>
      <c r="L1546" s="3">
        <f t="shared" ref="L1546:O1546" si="1739">L1547+L1550+L1552+L1559+L1567</f>
        <v>9.1630379728573192</v>
      </c>
      <c r="M1546" s="3">
        <f t="shared" si="1739"/>
        <v>9.5183476675815388</v>
      </c>
      <c r="N1546" s="3">
        <f t="shared" si="1739"/>
        <v>9.900976562478192</v>
      </c>
      <c r="O1546" s="3">
        <f t="shared" si="1739"/>
        <v>10.424624468305968</v>
      </c>
      <c r="P1546" s="3">
        <f>P1547+P1550+P1552+P1559+P1567</f>
        <v>11.004403097936125</v>
      </c>
      <c r="Q1546" s="3">
        <f>Q1547+Q1550+Q1552+Q1559+Q1567</f>
        <v>11.659684903540311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7.5532691919976469E-2</v>
      </c>
      <c r="G1547" s="1">
        <f t="shared" ref="G1547:K1547" si="1742">SUM(G1548:G1549)</f>
        <v>9.7259616655084286E-2</v>
      </c>
      <c r="H1547" s="1">
        <f t="shared" si="1742"/>
        <v>0.32295395112352782</v>
      </c>
      <c r="I1547" s="1">
        <f t="shared" si="1742"/>
        <v>1.2337642714623724</v>
      </c>
      <c r="J1547" s="1">
        <f t="shared" si="1742"/>
        <v>2.8970073677852648</v>
      </c>
      <c r="K1547" s="1">
        <f t="shared" si="1742"/>
        <v>5.1039733689393261</v>
      </c>
      <c r="L1547" s="1">
        <f t="shared" ref="L1547:O1547" si="1743">SUM(L1548:L1549)</f>
        <v>5.2708450582283319</v>
      </c>
      <c r="M1547" s="1">
        <f t="shared" si="1743"/>
        <v>5.4699019741469472</v>
      </c>
      <c r="N1547" s="1">
        <f t="shared" si="1743"/>
        <v>5.8260227472521482</v>
      </c>
      <c r="O1547" s="1">
        <f t="shared" si="1743"/>
        <v>6.3541477262919148</v>
      </c>
      <c r="P1547" s="1">
        <f>SUM(P1548:P1549)</f>
        <v>6.9402677619080357</v>
      </c>
      <c r="Q1547" s="1">
        <f>SUM(Q1548:Q1549)</f>
        <v>7.5535707443956079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4.041846294458537E-2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3.2782457937166949E-2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2.6369335104947177E-2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1.3112347151127614E-2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3.5114228975391092E-2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6.4477158717917343E-2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0.29658461601858066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1.2206519243112448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2.8970073677852648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5.1039733689393261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5.2708450582283319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5.4699019741469472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5.8260227472521482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6.3541477262919148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6.9402677619080357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7.5535707443956079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1.0543025477680053E-4</v>
      </c>
      <c r="H1550" s="1">
        <f t="shared" si="1745"/>
        <v>1.339626738859796E-4</v>
      </c>
      <c r="I1550" s="1">
        <f t="shared" si="1745"/>
        <v>3.9226371750012674E-6</v>
      </c>
      <c r="J1550" s="1">
        <f t="shared" si="1745"/>
        <v>1.8333390417614425E-6</v>
      </c>
      <c r="K1550" s="1">
        <f t="shared" si="1745"/>
        <v>2.4917268587553222E-6</v>
      </c>
      <c r="L1550" s="1">
        <f t="shared" si="1745"/>
        <v>1.8690746106123941E-6</v>
      </c>
      <c r="M1550" s="1">
        <f t="shared" si="1745"/>
        <v>1.8052862805521165E-6</v>
      </c>
      <c r="N1550" s="1">
        <f t="shared" si="1745"/>
        <v>1.7176618677487021E-6</v>
      </c>
      <c r="O1550" s="1">
        <f t="shared" si="1745"/>
        <v>1.6264062127481629E-6</v>
      </c>
      <c r="P1550" s="1">
        <f>P1551</f>
        <v>2.2755059191779502E-6</v>
      </c>
      <c r="Q1550" s="1">
        <f>Q1551</f>
        <v>3.0077655876540302E-6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1.0543025477680053E-4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1.339626738859796E-4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3.9226371750012674E-6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1.8333390417614425E-6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2.4917268587553222E-6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1.8690746106123941E-6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1.8052862805521165E-6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1.7176618677487021E-6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1.6264062127481629E-6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2.2755059191779502E-6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3.0077655876540302E-6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1.1059422231621312</v>
      </c>
      <c r="G1552" s="1">
        <f t="shared" ref="G1552:K1552" si="1746">SUM(G1557:G1558)</f>
        <v>1.9356338585303292</v>
      </c>
      <c r="H1552" s="1">
        <f t="shared" si="1746"/>
        <v>1.5093756080063152</v>
      </c>
      <c r="I1552" s="1">
        <f t="shared" si="1746"/>
        <v>1.7465230670240097</v>
      </c>
      <c r="J1552" s="1">
        <f t="shared" si="1746"/>
        <v>1.9844297847349901</v>
      </c>
      <c r="K1552" s="1">
        <f t="shared" si="1746"/>
        <v>1.1908120541176526</v>
      </c>
      <c r="L1552" s="1">
        <f t="shared" ref="L1552:O1552" si="1747">SUM(L1557:L1558)</f>
        <v>1.3085739443718316</v>
      </c>
      <c r="M1552" s="1">
        <f t="shared" si="1747"/>
        <v>1.441303158207867</v>
      </c>
      <c r="N1552" s="1">
        <f t="shared" si="1747"/>
        <v>1.4479037105396571</v>
      </c>
      <c r="O1552" s="1">
        <f t="shared" si="1747"/>
        <v>1.455363631891458</v>
      </c>
      <c r="P1552" s="1">
        <f>SUM(P1557:P1558)</f>
        <v>1.4562726805503408</v>
      </c>
      <c r="Q1552" s="1">
        <f>SUM(Q1557:Q1558)</f>
        <v>1.4617703033683507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1.0454009446144503</v>
      </c>
      <c r="G1553" s="1">
        <f t="shared" ref="G1553:K1553" si="1748">IF(G1552-G1554&lt;0,0,G1552-G1554)</f>
        <v>1.8296754883816522</v>
      </c>
      <c r="H1553" s="1">
        <f t="shared" si="1748"/>
        <v>1.4267487387862237</v>
      </c>
      <c r="I1553" s="1">
        <f t="shared" si="1748"/>
        <v>1.6312013498138547</v>
      </c>
      <c r="J1553" s="1">
        <f t="shared" si="1748"/>
        <v>1.8636301032738973</v>
      </c>
      <c r="K1553" s="1">
        <f t="shared" si="1748"/>
        <v>1.125603735875977</v>
      </c>
      <c r="L1553" s="1">
        <f t="shared" ref="L1553:O1553" si="1749">IF(L1552-L1554&lt;0,0,L1552-L1554)</f>
        <v>1.236914195644045</v>
      </c>
      <c r="M1553" s="1">
        <f t="shared" si="1749"/>
        <v>1.3623411697530368</v>
      </c>
      <c r="N1553" s="1">
        <f t="shared" si="1749"/>
        <v>1.3686008765436364</v>
      </c>
      <c r="O1553" s="1">
        <f t="shared" si="1749"/>
        <v>1.3756015026585087</v>
      </c>
      <c r="P1553" s="1">
        <f>IF(P1552-P1554&lt;0,0,P1552-P1554)</f>
        <v>1.3764756054474256</v>
      </c>
      <c r="Q1553" s="1">
        <f>IF(Q1552-Q1554&lt;0,0,Q1552-Q1554)</f>
        <v>1.3815423088723351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6.0541278547680787E-2</v>
      </c>
      <c r="G1554" s="1">
        <f t="shared" ref="G1554:K1554" si="1750">SUM(G1555:G1556)</f>
        <v>0.10595837014867705</v>
      </c>
      <c r="H1554" s="1">
        <f t="shared" si="1750"/>
        <v>8.2626869220091645E-2</v>
      </c>
      <c r="I1554" s="1">
        <f t="shared" si="1750"/>
        <v>0.11532171721015497</v>
      </c>
      <c r="J1554" s="1">
        <f t="shared" si="1750"/>
        <v>0.12079968146109286</v>
      </c>
      <c r="K1554" s="1">
        <f t="shared" si="1750"/>
        <v>6.5208318241675597E-2</v>
      </c>
      <c r="L1554" s="1">
        <f t="shared" ref="L1554:O1554" si="1751">SUM(L1555:L1556)</f>
        <v>7.1659748727786493E-2</v>
      </c>
      <c r="M1554" s="1">
        <f t="shared" si="1751"/>
        <v>7.896198845483017E-2</v>
      </c>
      <c r="N1554" s="1">
        <f t="shared" si="1751"/>
        <v>7.9302833996020589E-2</v>
      </c>
      <c r="O1554" s="1">
        <f t="shared" si="1751"/>
        <v>7.9762129232949425E-2</v>
      </c>
      <c r="P1554" s="1">
        <f>SUM(P1555:P1556)</f>
        <v>7.9797075102915074E-2</v>
      </c>
      <c r="Q1554" s="1">
        <f>SUM(Q1555:Q1556)</f>
        <v>8.0227994496015559E-2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6.0541278547680787E-2</v>
      </c>
      <c r="G1555" s="1">
        <f>[1]Transport!C$25/SUM([1]Transport!C$21,[1]Transport!C$25)*G1552*(G$35+G$600)/(G$35+G$600+G$39)</f>
        <v>0.10595837014867705</v>
      </c>
      <c r="H1555" s="1">
        <f>[1]Transport!D$25/SUM([1]Transport!D$21,[1]Transport!D$25)*H1552*(H$35+H$600)/(H$35+H$600+H$39)</f>
        <v>8.2626869220091645E-2</v>
      </c>
      <c r="I1555" s="1">
        <f>[1]Transport!E$25/SUM([1]Transport!E$21,[1]Transport!E$25)*I1552*(I$35+I$600)/(I$35+I$600+I$39)</f>
        <v>0.11532171721015497</v>
      </c>
      <c r="J1555" s="1">
        <f>[1]Transport!F$25/SUM([1]Transport!F$21,[1]Transport!F$25)*J1552*(J$35+J$600)/(J$35+J$600+J$39)</f>
        <v>0.12079968146109286</v>
      </c>
      <c r="K1555" s="1">
        <f>[1]Transport!G$25/SUM([1]Transport!G$21,[1]Transport!G$25)*K1552*(K$35+K$600)/(K$35+K$600+K$39)</f>
        <v>6.5208318241675597E-2</v>
      </c>
      <c r="L1555" s="1">
        <f>[1]Transport!H$25/SUM([1]Transport!H$21,[1]Transport!H$25)*L1552*(L$35+L$600)/(L$35+L$600+L$39)</f>
        <v>7.1659748727786493E-2</v>
      </c>
      <c r="M1555" s="1">
        <f>[1]Transport!I$25/SUM([1]Transport!I$21,[1]Transport!I$25)*M1552*(M$35+M$600)/(M$35+M$600+M$39)</f>
        <v>7.896198845483017E-2</v>
      </c>
      <c r="N1555" s="1">
        <f>[1]Transport!J$25/SUM([1]Transport!J$21,[1]Transport!J$25)*N1552*(N$35+N$600)/(N$35+N$600+N$39)</f>
        <v>7.9302833996020589E-2</v>
      </c>
      <c r="O1555" s="1">
        <f>[1]Transport!K$25/SUM([1]Transport!K$21,[1]Transport!K$25)*O1552*(O$35+O$600)/(O$35+O$600+O$39)</f>
        <v>7.9762129232949425E-2</v>
      </c>
      <c r="P1555" s="1">
        <f>[1]Transport!L$25/SUM([1]Transport!L$21,[1]Transport!L$25)*P1552*(P$35+P$600)/(P$35+P$600+P$39)</f>
        <v>7.9797075102915074E-2</v>
      </c>
      <c r="Q1555" s="1">
        <f>[1]Transport!M$25/SUM([1]Transport!M$21,[1]Transport!M$25)*Q1552*(Q$35+Q$600)/(Q$35+Q$600+Q$39)</f>
        <v>8.0227994496015559E-2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0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0.7238648584810935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1.3572321546494237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0.57927222856453697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0.27145958536405207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0.38207736468103765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0.57840170388090539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0.93010337944177823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1.4750634816599577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1.9844297847349901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1.1908120541176526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1.3085739443718316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1.441303158207867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1.4479037105396571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1.455363631891458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1.4562726805503408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1.4617703033683507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15.519438938387189</v>
      </c>
      <c r="G1559" s="1">
        <f t="shared" ref="G1559:K1559" si="1752">SUM(G1564:G1566)</f>
        <v>13.597224797392309</v>
      </c>
      <c r="H1559" s="1">
        <f t="shared" si="1752"/>
        <v>12.240633598165417</v>
      </c>
      <c r="I1559" s="1">
        <f t="shared" si="1752"/>
        <v>8.6045946480853566</v>
      </c>
      <c r="J1559" s="1">
        <f t="shared" si="1752"/>
        <v>4.787925314874026</v>
      </c>
      <c r="K1559" s="1">
        <f t="shared" si="1752"/>
        <v>2.4978586069351603</v>
      </c>
      <c r="L1559" s="1">
        <f t="shared" ref="L1559:O1559" si="1753">SUM(L1564:L1566)</f>
        <v>2.5834627298547796</v>
      </c>
      <c r="M1559" s="1">
        <f t="shared" si="1753"/>
        <v>2.6069965254421144</v>
      </c>
      <c r="N1559" s="1">
        <f t="shared" si="1753"/>
        <v>2.6269033034177309</v>
      </c>
      <c r="O1559" s="1">
        <f t="shared" si="1753"/>
        <v>2.6149656729507003</v>
      </c>
      <c r="P1559" s="1">
        <f>SUM(P1564:P1566)</f>
        <v>2.6077171503952568</v>
      </c>
      <c r="Q1559" s="1">
        <f>SUM(Q1564:Q1566)</f>
        <v>2.6441954705553785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15.13408692274049</v>
      </c>
      <c r="G1560" s="1">
        <f t="shared" ref="G1560:K1560" si="1754">IF(G1559-G1561&lt;0,0,G1559-G1561)</f>
        <v>13.241104622928852</v>
      </c>
      <c r="H1560" s="1">
        <f t="shared" si="1754"/>
        <v>11.691623457763017</v>
      </c>
      <c r="I1560" s="1">
        <f t="shared" si="1754"/>
        <v>8.3246250295942428</v>
      </c>
      <c r="J1560" s="1">
        <f t="shared" si="1754"/>
        <v>4.6191320602521291</v>
      </c>
      <c r="K1560" s="1">
        <f t="shared" si="1754"/>
        <v>2.4003459746203379</v>
      </c>
      <c r="L1560" s="1">
        <f t="shared" ref="L1560:O1560" si="1755">IF(L1559-L1561&lt;0,0,L1559-L1561)</f>
        <v>2.4812817735188268</v>
      </c>
      <c r="M1560" s="1">
        <f t="shared" si="1755"/>
        <v>2.5024714322738366</v>
      </c>
      <c r="N1560" s="1">
        <f t="shared" si="1755"/>
        <v>2.520490606383484</v>
      </c>
      <c r="O1560" s="1">
        <f t="shared" si="1755"/>
        <v>2.4902987858761048</v>
      </c>
      <c r="P1560" s="1">
        <f>IF(P1559-P1561&lt;0,0,P1559-P1561)</f>
        <v>2.4561585174918759</v>
      </c>
      <c r="Q1560" s="1">
        <f>IF(Q1559-Q1561&lt;0,0,Q1559-Q1561)</f>
        <v>2.481613357967269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0.38535201564669835</v>
      </c>
      <c r="G1561" s="1">
        <f t="shared" ref="G1561:K1561" si="1756">SUM(G1562:G1563)</f>
        <v>0.35612017446345734</v>
      </c>
      <c r="H1561" s="1">
        <f t="shared" si="1756"/>
        <v>0.54901014040239982</v>
      </c>
      <c r="I1561" s="1">
        <f t="shared" si="1756"/>
        <v>0.27996961849111363</v>
      </c>
      <c r="J1561" s="1">
        <f t="shared" si="1756"/>
        <v>0.16879325462189679</v>
      </c>
      <c r="K1561" s="1">
        <f t="shared" si="1756"/>
        <v>9.7512632314822253E-2</v>
      </c>
      <c r="L1561" s="1">
        <f t="shared" ref="L1561:O1561" si="1757">SUM(L1562:L1563)</f>
        <v>0.10218095633595295</v>
      </c>
      <c r="M1561" s="1">
        <f t="shared" si="1757"/>
        <v>0.10452509316827788</v>
      </c>
      <c r="N1561" s="1">
        <f t="shared" si="1757"/>
        <v>0.10641269703424697</v>
      </c>
      <c r="O1561" s="1">
        <f t="shared" si="1757"/>
        <v>0.1246668870745955</v>
      </c>
      <c r="P1561" s="1">
        <f>SUM(P1562:P1563)</f>
        <v>0.1515586329033807</v>
      </c>
      <c r="Q1561" s="1">
        <f>SUM(Q1562:Q1563)</f>
        <v>0.16258211258810953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0.38535201564669835</v>
      </c>
      <c r="G1562" s="1">
        <f>[1]Transport!C$26/SUM([1]Transport!C$22,[1]Transport!C$26)*G1559*(G$34+G$582)/(G$34+G$582+G$38)</f>
        <v>0.35612017446345734</v>
      </c>
      <c r="H1562" s="1">
        <f>[1]Transport!D$26/SUM([1]Transport!D$22,[1]Transport!D$26)*H1559*(H$34+H$582)/(H$34+H$582+H$38)</f>
        <v>0.54901014040239982</v>
      </c>
      <c r="I1562" s="1">
        <f>[1]Transport!E$26/SUM([1]Transport!E$22,[1]Transport!E$26)*I1559*(I$34+I$582)/(I$34+I$582+I$38)</f>
        <v>0.27996961849111363</v>
      </c>
      <c r="J1562" s="1">
        <f>[1]Transport!F$26/SUM([1]Transport!F$22,[1]Transport!F$26)*J1559*(J$34+J$582)/(J$34+J$582+J$38)</f>
        <v>0.16879325462189679</v>
      </c>
      <c r="K1562" s="1">
        <f>[1]Transport!G$26/SUM([1]Transport!G$22,[1]Transport!G$26)*K1559*(K$34+K$582)/(K$34+K$582+K$38)</f>
        <v>9.7512632314822253E-2</v>
      </c>
      <c r="L1562" s="1">
        <f>[1]Transport!H$26/SUM([1]Transport!H$22,[1]Transport!H$26)*L1559*(L$34+L$582)/(L$34+L$582+L$38)</f>
        <v>0.10218095633595295</v>
      </c>
      <c r="M1562" s="1">
        <f>[1]Transport!I$26/SUM([1]Transport!I$22,[1]Transport!I$26)*M1559*(M$34+M$582)/(M$34+M$582+M$38)</f>
        <v>0.10452509316827788</v>
      </c>
      <c r="N1562" s="1">
        <f>[1]Transport!J$26/SUM([1]Transport!J$22,[1]Transport!J$26)*N1559*(N$34+N$582)/(N$34+N$582+N$38)</f>
        <v>0.10641269703424697</v>
      </c>
      <c r="O1562" s="1">
        <f>[1]Transport!K$26/SUM([1]Transport!K$22,[1]Transport!K$26)*O1559*(O$34+O$582)/(O$34+O$582+O$38)</f>
        <v>0.1246668870745955</v>
      </c>
      <c r="P1562" s="1">
        <f>[1]Transport!L$26/SUM([1]Transport!L$22,[1]Transport!L$26)*P1559*(P$34+P$582)/(P$34+P$582+P$38)</f>
        <v>0.1515586329033807</v>
      </c>
      <c r="Q1562" s="1">
        <f>[1]Transport!M$26/SUM([1]Transport!M$22,[1]Transport!M$26)*Q1559*(Q$34+Q$582)/(Q$34+Q$582+Q$38)</f>
        <v>0.16258211258810953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0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11.077173704838755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7.9037985594428637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5.6621309803674542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2.7258757144802055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4.4422652335484356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5.2483769200363888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5.2470826321635027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2.1059712380359117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0.2789450768248421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0.27679391771713696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0.15382652510900474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1.8978271640980229E-2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1.6949588098707627E-2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1.4102784035214404E-2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1.128382633542583E-2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1.6228307178241804E-2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0.44504931791305602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1.3314199856344588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3.7727476955692403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4.5089802380491841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2.2210646892180232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2.4296362047457749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2.5880182538011343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2.6099537153190231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2.6008628889154859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2.5964333240598307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2.6279671633771367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8.6084736685953026E-3</v>
      </c>
      <c r="G1567" s="1">
        <f t="shared" ref="G1567:K1567" si="1758">G1572</f>
        <v>4.921424682878239E-3</v>
      </c>
      <c r="H1567" s="1">
        <f t="shared" si="1758"/>
        <v>6.5091470716162649E-3</v>
      </c>
      <c r="I1567" s="1">
        <f t="shared" si="1758"/>
        <v>1.6922029527380016E-4</v>
      </c>
      <c r="J1567" s="1">
        <f t="shared" si="1758"/>
        <v>1.9458210317911629E-4</v>
      </c>
      <c r="K1567" s="1">
        <f t="shared" si="1758"/>
        <v>1.729202899891364E-4</v>
      </c>
      <c r="L1567" s="1">
        <f t="shared" ref="L1567:O1567" si="1759">L1572</f>
        <v>1.5437132776556143E-4</v>
      </c>
      <c r="M1567" s="1">
        <f t="shared" si="1759"/>
        <v>1.4420449833033421E-4</v>
      </c>
      <c r="N1567" s="1">
        <f t="shared" si="1759"/>
        <v>1.4508360678853953E-4</v>
      </c>
      <c r="O1567" s="1">
        <f t="shared" si="1759"/>
        <v>1.4581076568361353E-4</v>
      </c>
      <c r="P1567" s="1">
        <f>P1572</f>
        <v>1.4322957657451638E-4</v>
      </c>
      <c r="Q1567" s="1">
        <f>Q1572</f>
        <v>1.4537745538818268E-4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7.9431558348288644E-3</v>
      </c>
      <c r="G1568" s="1">
        <f t="shared" ref="G1568:K1568" si="1760">IF(G1567-G1569&lt;0,0,G1567-G1569)</f>
        <v>4.3029374121770344E-3</v>
      </c>
      <c r="H1568" s="1">
        <f t="shared" si="1760"/>
        <v>6.3376831441000186E-3</v>
      </c>
      <c r="I1568" s="1">
        <f t="shared" si="1760"/>
        <v>1.1484514448625044E-4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6.6531783376643893E-4</v>
      </c>
      <c r="G1569" s="1">
        <f t="shared" ref="G1569:K1569" si="1762">SUM(G1570:G1571)</f>
        <v>6.1848727070120486E-4</v>
      </c>
      <c r="H1569" s="1">
        <f t="shared" si="1762"/>
        <v>1.714639275162467E-4</v>
      </c>
      <c r="I1569" s="1">
        <f t="shared" si="1762"/>
        <v>5.4375150787549717E-5</v>
      </c>
      <c r="J1569" s="1">
        <f t="shared" si="1762"/>
        <v>5.9909737040903979E-2</v>
      </c>
      <c r="K1569" s="1">
        <f t="shared" si="1762"/>
        <v>7.9895212521847656E-2</v>
      </c>
      <c r="L1569" s="1">
        <f t="shared" ref="L1569:O1569" si="1763">SUM(L1570:L1571)</f>
        <v>9.8266708535636963E-3</v>
      </c>
      <c r="M1569" s="1">
        <f t="shared" si="1763"/>
        <v>9.4986789457268215E-3</v>
      </c>
      <c r="N1569" s="1">
        <f t="shared" si="1763"/>
        <v>1.3789230468871544E-2</v>
      </c>
      <c r="O1569" s="1">
        <f t="shared" si="1763"/>
        <v>1.1044967960862228E-2</v>
      </c>
      <c r="P1569" s="1">
        <f>SUM(P1570:P1571)</f>
        <v>4.6063760180130212E-2</v>
      </c>
      <c r="Q1569" s="1">
        <f>SUM(Q1570:Q1571)</f>
        <v>1.425297079550132E-2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6.6531783376643893E-4</v>
      </c>
      <c r="G1570" s="1">
        <f>IF(SUM([1]Transport!C$24,[1]Transport!C$27)=0,0,[1]Transport!C$27/SUM([1]Transport!C$24,[1]Transport!C$27)*G1567*(G$47+G$614)/(G$47+G$614+G$49))</f>
        <v>6.1848727070120486E-4</v>
      </c>
      <c r="H1570" s="1">
        <f>IF(SUM([1]Transport!D$24,[1]Transport!D$27)=0,0,[1]Transport!D$27/SUM([1]Transport!D$24,[1]Transport!D$27)*H1567*(H$47+H$614)/(H$47+H$614+H$49))</f>
        <v>1.714639275162467E-4</v>
      </c>
      <c r="I1570" s="1">
        <f>IF(SUM([1]Transport!E$24,[1]Transport!E$27)=0,0,[1]Transport!E$27/SUM([1]Transport!E$24,[1]Transport!E$27)*I1567*(I$47+I$614)/(I$47+I$614+I$49))</f>
        <v>5.4375150787549717E-5</v>
      </c>
      <c r="J1570" s="1">
        <f>IF(SUM([1]Transport!F$24,[1]Transport!F$27)=0,0,[1]Transport!F$27/SUM([1]Transport!F$24,[1]Transport!F$27)*J1567*(J$47+J$614)/(J$47+J$614+J$49))</f>
        <v>6.009532919700463E-5</v>
      </c>
      <c r="K1570" s="1">
        <f>IF(SUM([1]Transport!G$24,[1]Transport!G$27)=0,0,[1]Transport!G$27/SUM([1]Transport!G$24,[1]Transport!G$27)*K1567*(K$47+K$614)/(K$47+K$614+K$49))</f>
        <v>6.2314601097309543E-6</v>
      </c>
      <c r="L1570" s="1">
        <f>IF(SUM([1]Transport!H$24,[1]Transport!H$27)=0,0,[1]Transport!H$27/SUM([1]Transport!H$24,[1]Transport!H$27)*L1567*(L$47+L$614)/(L$47+L$614+L$49))</f>
        <v>7.2495052524171805E-6</v>
      </c>
      <c r="M1570" s="1">
        <f>IF(SUM([1]Transport!I$24,[1]Transport!I$27)=0,0,[1]Transport!I$27/SUM([1]Transport!I$24,[1]Transport!I$27)*M1567*(M$47+M$614)/(M$47+M$614+M$49))</f>
        <v>1.3659277705160958E-5</v>
      </c>
      <c r="N1570" s="1">
        <f>IF(SUM([1]Transport!J$24,[1]Transport!J$27)=0,0,[1]Transport!J$27/SUM([1]Transport!J$24,[1]Transport!J$27)*N1567*(N$47+N$614)/(N$47+N$614+N$49))</f>
        <v>1.0017056031130325E-5</v>
      </c>
      <c r="O1570" s="1">
        <f>IF(SUM([1]Transport!K$24,[1]Transport!K$27)=0,0,[1]Transport!K$27/SUM([1]Transport!K$24,[1]Transport!K$27)*O1567*(O$47+O$614)/(O$47+O$614+O$49))</f>
        <v>1.5669587488881828E-5</v>
      </c>
      <c r="P1570" s="1">
        <f>IF(SUM([1]Transport!L$24,[1]Transport!L$27)=0,0,[1]Transport!L$27/SUM([1]Transport!L$24,[1]Transport!L$27)*P1567*(P$47+P$614)/(P$47+P$614+P$49))</f>
        <v>1.2423913764764444E-5</v>
      </c>
      <c r="Q1570" s="1">
        <f>IF(SUM([1]Transport!M$24,[1]Transport!M$27)=0,0,[1]Transport!M$27/SUM([1]Transport!M$24,[1]Transport!M$27)*Q1567*(Q$47+Q$614)/(Q$47+Q$614+Q$49))</f>
        <v>2.3895071476936539E-5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5.9849641711706973E-2</v>
      </c>
      <c r="K1571" s="1">
        <f>IF(([1]Transport!G$24+[1]Transport!G$27)=0,0,(K$49+K$716)/([1]Transport!G$24+[1]Transport!G$27)*K1567)</f>
        <v>7.9888981061737918E-2</v>
      </c>
      <c r="L1571" s="1">
        <f>IF(([1]Transport!H$24+[1]Transport!H$27)=0,0,(L$49+L$716)/([1]Transport!H$24+[1]Transport!H$27)*L1567)</f>
        <v>9.8194213483112792E-3</v>
      </c>
      <c r="M1571" s="1">
        <f>IF(([1]Transport!I$24+[1]Transport!I$27)=0,0,(M$49+M$716)/([1]Transport!I$24+[1]Transport!I$27)*M1567)</f>
        <v>9.4850196680216613E-3</v>
      </c>
      <c r="N1571" s="1">
        <f>IF(([1]Transport!J$24+[1]Transport!J$27)=0,0,(N$49+N$716)/([1]Transport!J$24+[1]Transport!J$27)*N1567)</f>
        <v>1.3779213412840413E-2</v>
      </c>
      <c r="O1571" s="1">
        <f>IF(([1]Transport!K$24+[1]Transport!K$27)=0,0,(O$49+O$716)/([1]Transport!K$24+[1]Transport!K$27)*O1567)</f>
        <v>1.1029298373373346E-2</v>
      </c>
      <c r="P1571" s="1">
        <f>IF(([1]Transport!L$24+[1]Transport!L$27)=0,0,(P$49+P$716)/([1]Transport!L$24+[1]Transport!L$27)*P1567)</f>
        <v>4.6051336266365449E-2</v>
      </c>
      <c r="Q1571" s="1">
        <f>IF(([1]Transport!M$24+[1]Transport!M$27)=0,0,(Q$49+Q$716)/([1]Transport!M$24+[1]Transport!M$27)*Q1567)</f>
        <v>1.4229075724024383E-2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8.6084736685953026E-3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4.921424682878239E-3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6.5091470716162649E-3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1.6922029527380016E-4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1.9458210317911629E-4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1.729202899891364E-4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1.5437132776556143E-4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1.4420449833033421E-4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1.4508360678853953E-4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1.4581076568361353E-4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1.4322957657451638E-4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1.4537745538818268E-4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4.7788292258250493</v>
      </c>
      <c r="G1573" s="3">
        <f t="shared" ref="G1573:K1573" si="1764">SUM(G1574:G1582)</f>
        <v>4.7701056837213125</v>
      </c>
      <c r="H1573" s="3">
        <f t="shared" si="1764"/>
        <v>4.7153223044514689</v>
      </c>
      <c r="I1573" s="3">
        <f t="shared" si="1764"/>
        <v>4.6618000940757307</v>
      </c>
      <c r="J1573" s="3">
        <f t="shared" si="1764"/>
        <v>4.8439749108846382</v>
      </c>
      <c r="K1573" s="3">
        <f t="shared" si="1764"/>
        <v>5.014026037534232</v>
      </c>
      <c r="L1573" s="3">
        <f t="shared" ref="L1573:O1573" si="1765">SUM(L1574:L1582)</f>
        <v>5.2231145928352261</v>
      </c>
      <c r="M1573" s="3">
        <f t="shared" si="1765"/>
        <v>5.4322024603574439</v>
      </c>
      <c r="N1573" s="3">
        <f t="shared" si="1765"/>
        <v>5.6865796999703377</v>
      </c>
      <c r="O1573" s="3">
        <f t="shared" si="1765"/>
        <v>6.0438792843384403</v>
      </c>
      <c r="P1573" s="3">
        <f>SUM(P1574:P1582)</f>
        <v>6.4405500511455873</v>
      </c>
      <c r="Q1573" s="3">
        <f>SUM(Q1574:Q1582)</f>
        <v>6.8765820901886423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2.7857328359714842E-2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2.2804999873380215E-2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1.8597812080107273E-2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9.2478997773459398E-3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2.3925345725472863E-2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4.3932000181563839E-2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0.20208017325609287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0.83170042890810569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1.9738979002523431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3.4776308917692687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3.5913301804773146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3.7269591169901104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3.9696047015631284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4.3294466539135534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4.7288039770821673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5.1466826068752995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4.9035973303282372E-5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6.3170428210992767E-5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1.9431578407688309E-6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9.9964714815472059E-7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1.4091472498727565E-6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1.0936544797027641E-6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1.082778057888385E-6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1.0388463193796598E-6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9.8365466431652359E-7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1.3762318377382115E-6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1.8191043702836195E-6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0.20093276442019337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0.38025619492712298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0.16454283672882686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7.7108357746958511E-2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0.13419688461059145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0.203151806124588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0.32667984922652604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0.51808597456923244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0.69699050364372339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0.41824845591869708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0.45960991895945436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0.50622834925688542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0.50854665869239746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0.51116680397550562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0.51148608878339674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0.51341701671354611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2.869393815761256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2.1177237323106137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1.592693477143363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0.76675804304237116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1.5197634089092367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1.7955459163035308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1.7951031216376629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0.72048332540145643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9.5431159232052101E-2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9.4695216480605762E-2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5.2626286790530469E-2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6.4927421682253843E-3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5.7987000852542528E-3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4.8247670982373625E-3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3.8603607563901144E-3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5.5519394141016337E-3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0.205064302823769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0.61347518158223746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1.7383598733501009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2.0775919695766003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1.0233946299631547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1.1194976250675079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1.1924749405291672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1.2025820903263533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1.1983933321292295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1.1963523321942191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1.2108821034233574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2.7596780385849349E-3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1.577695203440761E-3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2.0866823684424405E-3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5.424812231854879E-5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6.2378532771036223E-5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5.5434255255917672E-5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4.9487885939172815E-5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4.6228634997070109E-5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4.6510456885483731E-5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4.6743567249823851E-5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4.5916097576100261E-5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4.6604657966688515E-5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0.68922285337539602</v>
      </c>
      <c r="G1584" s="1">
        <f t="shared" ref="G1584:K1584" si="1766">IFERROR(G1574/G1548,"-")</f>
        <v>0.69564643130450443</v>
      </c>
      <c r="H1584" s="1">
        <f t="shared" si="1766"/>
        <v>0.70528179819816994</v>
      </c>
      <c r="I1584" s="1">
        <f t="shared" si="1766"/>
        <v>0.70528179819817038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768">IFERROR(G1575/G1549,"-")</f>
        <v>0.68135756995377217</v>
      </c>
      <c r="H1585" s="1">
        <f t="shared" si="1768"/>
        <v>0.68135756995377261</v>
      </c>
      <c r="I1585" s="1">
        <f t="shared" si="1768"/>
        <v>0.68135756995377228</v>
      </c>
      <c r="J1585" s="1">
        <f t="shared" si="1768"/>
        <v>0.68135756995377261</v>
      </c>
      <c r="K1585" s="1">
        <f t="shared" si="1768"/>
        <v>0.6813575699537725</v>
      </c>
      <c r="L1585" s="1">
        <f t="shared" ref="L1585:O1585" si="1769">IFERROR(L1575/L1549,"-")</f>
        <v>0.68135756995377394</v>
      </c>
      <c r="M1585" s="1">
        <f t="shared" si="1769"/>
        <v>0.68135756995377317</v>
      </c>
      <c r="N1585" s="1">
        <f t="shared" si="1769"/>
        <v>0.68135756995377306</v>
      </c>
      <c r="O1585" s="1">
        <f t="shared" si="1769"/>
        <v>0.68135756995377339</v>
      </c>
      <c r="P1585" s="1">
        <f>IFERROR(P1575/P1549,"-")</f>
        <v>0.68135756995377261</v>
      </c>
      <c r="Q1585" s="1">
        <f>IFERROR(Q1575/Q1549,"-")</f>
        <v>0.6813575699537725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0.46510343171505381</v>
      </c>
      <c r="H1586" s="1">
        <f t="shared" si="1770"/>
        <v>0.47155245844644283</v>
      </c>
      <c r="I1586" s="1">
        <f t="shared" si="1770"/>
        <v>0.495370271090189</v>
      </c>
      <c r="J1586" s="1">
        <f t="shared" si="1770"/>
        <v>0.54526038304092173</v>
      </c>
      <c r="K1586" s="1">
        <f t="shared" si="1770"/>
        <v>0.56553038505057474</v>
      </c>
      <c r="L1586" s="1">
        <f t="shared" ref="L1586:O1586" si="1771">IFERROR(L1576/L1551,"-")</f>
        <v>0.58513152631420795</v>
      </c>
      <c r="M1586" s="1">
        <f t="shared" si="1771"/>
        <v>0.59978191246057411</v>
      </c>
      <c r="N1586" s="1">
        <f t="shared" si="1771"/>
        <v>0.60480257429318762</v>
      </c>
      <c r="O1586" s="1">
        <f t="shared" si="1771"/>
        <v>0.60480257429318818</v>
      </c>
      <c r="P1586" s="1">
        <f>IFERROR(P1576/P1551,"-")</f>
        <v>0.60480257429318807</v>
      </c>
      <c r="Q1586" s="1">
        <f>IFERROR(Q1576/Q1551,"-")</f>
        <v>0.60480257429318751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0.27758325613681034</v>
      </c>
      <c r="G1587" s="1">
        <f t="shared" ref="G1587:K1587" si="1772">IFERROR(G1577/G1557,"-")</f>
        <v>0.28017034051580075</v>
      </c>
      <c r="H1587" s="1">
        <f t="shared" si="1772"/>
        <v>0.28405096708428701</v>
      </c>
      <c r="I1587" s="1">
        <f t="shared" si="1772"/>
        <v>0.28405096708428684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0.35122961215621995</v>
      </c>
      <c r="G1588" s="1">
        <f t="shared" ref="G1588:K1588" si="1774">IFERROR(G1578/G1558,"-")</f>
        <v>0.35122961215622134</v>
      </c>
      <c r="H1588" s="1">
        <f t="shared" si="1774"/>
        <v>0.35122961215622078</v>
      </c>
      <c r="I1588" s="1">
        <f t="shared" si="1774"/>
        <v>0.35122961215622134</v>
      </c>
      <c r="J1588" s="1">
        <f t="shared" si="1774"/>
        <v>0.35122961215622084</v>
      </c>
      <c r="K1588" s="1">
        <f t="shared" si="1774"/>
        <v>0.35122961215622195</v>
      </c>
      <c r="L1588" s="1">
        <f t="shared" ref="L1588:O1588" si="1775">IFERROR(L1578/L1558,"-")</f>
        <v>0.35122961215622073</v>
      </c>
      <c r="M1588" s="1">
        <f t="shared" si="1775"/>
        <v>0.35122961215622089</v>
      </c>
      <c r="N1588" s="1">
        <f t="shared" si="1775"/>
        <v>0.35122961215622128</v>
      </c>
      <c r="O1588" s="1">
        <f t="shared" si="1775"/>
        <v>0.35122961215622073</v>
      </c>
      <c r="P1588" s="1">
        <f>IFERROR(P1578/P1558,"-")</f>
        <v>0.35122961215622117</v>
      </c>
      <c r="Q1588" s="1">
        <f>IFERROR(Q1578/Q1558,"-")</f>
        <v>0.35122961215622017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0.25903663625928708</v>
      </c>
      <c r="G1589" s="1">
        <f t="shared" ref="G1589:K1589" si="1776">IFERROR(G1579/G1564,"-")</f>
        <v>0.26793746277611247</v>
      </c>
      <c r="H1589" s="1">
        <f t="shared" si="1776"/>
        <v>0.28128870255134969</v>
      </c>
      <c r="I1589" s="1">
        <f t="shared" si="1776"/>
        <v>0.28128870255134997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0.3421145134315326</v>
      </c>
      <c r="G1590" s="1">
        <f t="shared" ref="G1590:K1590" si="1779">IFERROR(G1580/G1565,"-")</f>
        <v>0.34211451343153182</v>
      </c>
      <c r="H1590" s="1">
        <f t="shared" si="1779"/>
        <v>0.34211451343153276</v>
      </c>
      <c r="I1590" s="1">
        <f t="shared" si="1779"/>
        <v>0.34211451343153176</v>
      </c>
      <c r="J1590" s="1">
        <f t="shared" si="1779"/>
        <v>0.34211451343153176</v>
      </c>
      <c r="K1590" s="1">
        <f t="shared" si="1779"/>
        <v>0.34211451343153182</v>
      </c>
      <c r="L1590" s="1">
        <f t="shared" ref="L1590:O1590" si="1780">IFERROR(L1580/L1565,"-")</f>
        <v>0.34211451343153182</v>
      </c>
      <c r="M1590" s="1">
        <f t="shared" si="1780"/>
        <v>0.34211451343153154</v>
      </c>
      <c r="N1590" s="1">
        <f t="shared" si="1780"/>
        <v>0.34211451343153243</v>
      </c>
      <c r="O1590" s="1">
        <f t="shared" si="1780"/>
        <v>0.34211451343153265</v>
      </c>
      <c r="P1590" s="1">
        <f t="shared" si="1778"/>
        <v>0.34211451343153199</v>
      </c>
      <c r="Q1590" s="1">
        <f t="shared" si="1778"/>
        <v>0.34211451343153204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0.46076759264650746</v>
      </c>
      <c r="H1591" s="1">
        <f t="shared" si="1781"/>
        <v>0.46076759264650768</v>
      </c>
      <c r="I1591" s="1">
        <f t="shared" si="1781"/>
        <v>0.46076759264650835</v>
      </c>
      <c r="J1591" s="1">
        <f t="shared" si="1781"/>
        <v>0.4607675926465078</v>
      </c>
      <c r="K1591" s="1">
        <f t="shared" si="1781"/>
        <v>0.46076759264650874</v>
      </c>
      <c r="L1591" s="1">
        <f t="shared" ref="L1591:O1591" si="1782">IFERROR(L1581/L1566,"-")</f>
        <v>0.46076759264650757</v>
      </c>
      <c r="M1591" s="1">
        <f t="shared" si="1782"/>
        <v>0.46076759264650774</v>
      </c>
      <c r="N1591" s="1">
        <f t="shared" si="1782"/>
        <v>0.46076759264650707</v>
      </c>
      <c r="O1591" s="1">
        <f t="shared" si="1782"/>
        <v>0.46076759264650757</v>
      </c>
      <c r="P1591" s="1">
        <f t="shared" si="1778"/>
        <v>0.46076759264650813</v>
      </c>
      <c r="Q1591" s="1">
        <f t="shared" si="1778"/>
        <v>0.46076759264650868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0.32057692743518013</v>
      </c>
      <c r="G1592" s="1">
        <f t="shared" ref="G1592:K1592" si="1783">IFERROR(G1582/G1572,"-")</f>
        <v>0.32057692743518001</v>
      </c>
      <c r="H1592" s="1">
        <f t="shared" si="1783"/>
        <v>0.32057692743517979</v>
      </c>
      <c r="I1592" s="1">
        <f t="shared" si="1783"/>
        <v>0.32057692743518013</v>
      </c>
      <c r="J1592" s="1">
        <f t="shared" si="1783"/>
        <v>0.32057692743517974</v>
      </c>
      <c r="K1592" s="1">
        <f t="shared" si="1783"/>
        <v>0.32057692743518007</v>
      </c>
      <c r="L1592" s="1">
        <f t="shared" ref="L1592:O1592" si="1784">IFERROR(L1582/L1572,"-")</f>
        <v>0.32057692743518029</v>
      </c>
      <c r="M1592" s="1">
        <f t="shared" si="1784"/>
        <v>0.32057692743518018</v>
      </c>
      <c r="N1592" s="1">
        <f t="shared" si="1784"/>
        <v>0.32057692743517935</v>
      </c>
      <c r="O1592" s="1">
        <f t="shared" si="1784"/>
        <v>0.32057692743518029</v>
      </c>
      <c r="P1592" s="1">
        <f>IFERROR(P1582/P1572,"-")</f>
        <v>0.32057692743517974</v>
      </c>
      <c r="Q1592" s="1">
        <f>IFERROR(Q1582/Q1572,"-")</f>
        <v>0.32057692743517974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24.514200517581429</v>
      </c>
      <c r="G1593" s="3">
        <f t="shared" ref="G1593" si="1785">G1594+G1597+G1599+G1606+G1614</f>
        <v>21.03752468063788</v>
      </c>
      <c r="H1593" s="3">
        <f t="shared" ref="H1593" si="1786">H1594+H1597+H1599+H1606+H1614</f>
        <v>20.512114899072724</v>
      </c>
      <c r="I1593" s="3">
        <f t="shared" ref="I1593" si="1787">I1594+I1597+I1599+I1606+I1614</f>
        <v>16.614942106672697</v>
      </c>
      <c r="J1593" s="3">
        <f t="shared" ref="J1593" si="1788">J1594+J1597+J1599+J1606+J1614</f>
        <v>14.799202572505109</v>
      </c>
      <c r="K1593" s="3">
        <f t="shared" ref="K1593" si="1789">K1594+K1597+K1599+K1606+K1614</f>
        <v>15.417855331881164</v>
      </c>
      <c r="L1593" s="3">
        <f t="shared" ref="L1593:O1593" si="1790">L1594+L1597+L1599+L1606+L1614</f>
        <v>16.042117951527011</v>
      </c>
      <c r="M1593" s="3">
        <f t="shared" si="1790"/>
        <v>16.665568645901431</v>
      </c>
      <c r="N1593" s="3">
        <f t="shared" si="1790"/>
        <v>17.203527523400314</v>
      </c>
      <c r="O1593" s="3">
        <f t="shared" si="1790"/>
        <v>17.800659488398257</v>
      </c>
      <c r="P1593" s="3">
        <f>P1594+P1597+P1599+P1606+P1614</f>
        <v>18.426697046393084</v>
      </c>
      <c r="Q1593" s="3">
        <f>Q1594+Q1597+Q1599+Q1606+Q1614</f>
        <v>19.113469730003523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4.9002118166827811E-3</v>
      </c>
      <c r="G1594" s="1">
        <f t="shared" ref="G1594" si="1793">SUM(G1595:G1596)</f>
        <v>5.8299130336948004E-3</v>
      </c>
      <c r="H1594" s="1">
        <f t="shared" ref="H1594" si="1794">SUM(H1595:H1596)</f>
        <v>6.2161107497357253E-3</v>
      </c>
      <c r="I1594" s="1">
        <f t="shared" ref="I1594" si="1795">SUM(I1595:I1596)</f>
        <v>2.4873387504854971E-3</v>
      </c>
      <c r="J1594" s="1">
        <f t="shared" ref="J1594" si="1796">SUM(J1595:J1596)</f>
        <v>1.0983298445279444E-3</v>
      </c>
      <c r="K1594" s="1">
        <f t="shared" ref="K1594" si="1797">SUM(K1595:K1596)</f>
        <v>2.0375171675573031E-3</v>
      </c>
      <c r="L1594" s="1">
        <f t="shared" ref="L1594:O1594" si="1798">SUM(L1595:L1596)</f>
        <v>2.5426831796171679E-3</v>
      </c>
      <c r="M1594" s="1">
        <f t="shared" si="1798"/>
        <v>4.4688099957264247E-3</v>
      </c>
      <c r="N1594" s="1">
        <f t="shared" si="1798"/>
        <v>7.0252953320026467E-3</v>
      </c>
      <c r="O1594" s="1">
        <f t="shared" si="1798"/>
        <v>9.1637453082054291E-3</v>
      </c>
      <c r="P1594" s="1">
        <f>SUM(P1595:P1596)</f>
        <v>1.7495047474258122E-2</v>
      </c>
      <c r="Q1594" s="1">
        <f>SUM(Q1595:Q1596)</f>
        <v>5.1073197134092231E-2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4.9002118166827811E-3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5.8299130336948004E-3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6.2161107497357253E-3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2.4873387504854971E-3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1.0983298445279444E-3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2.0375171675573031E-3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2.5426831796171679E-3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4.4688099957264247E-3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7.0252953320026467E-3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9.1637453082054291E-3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1.7495047474258122E-2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5.1073197134092231E-2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2.6218069680545384E-3</v>
      </c>
      <c r="G1597" s="1">
        <f t="shared" ref="G1597" si="1800">G1598</f>
        <v>1.2770446996170021E-3</v>
      </c>
      <c r="H1597" s="1">
        <f t="shared" ref="H1597" si="1801">H1598</f>
        <v>1.2447726305458526E-3</v>
      </c>
      <c r="I1597" s="1">
        <f t="shared" ref="I1597" si="1802">I1598</f>
        <v>9.8515956911752136E-5</v>
      </c>
      <c r="J1597" s="1">
        <f t="shared" ref="J1597" si="1803">J1598</f>
        <v>7.5540933891997207E-5</v>
      </c>
      <c r="K1597" s="1">
        <f t="shared" ref="K1597:O1597" si="1804">K1598</f>
        <v>7.5298762800322551E-5</v>
      </c>
      <c r="L1597" s="1">
        <f t="shared" si="1804"/>
        <v>7.1102357379062404E-5</v>
      </c>
      <c r="M1597" s="1">
        <f t="shared" si="1804"/>
        <v>6.8045868962380801E-5</v>
      </c>
      <c r="N1597" s="1">
        <f t="shared" si="1804"/>
        <v>6.6319706575014236E-5</v>
      </c>
      <c r="O1597" s="1">
        <f t="shared" si="1804"/>
        <v>6.5812580454978583E-5</v>
      </c>
      <c r="P1597" s="1">
        <f>P1598</f>
        <v>6.5225410490139086E-5</v>
      </c>
      <c r="Q1597" s="1">
        <f>Q1598</f>
        <v>6.4492547049498466E-5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2.6218069680545384E-3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1.2770446996170021E-3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1.2447726305458526E-3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9.8515956911752136E-5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7.5540933891997207E-5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7.5298762800322551E-5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7.1102357379062404E-5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6.8045868962380801E-5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6.6319706575014236E-5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6.5812580454978583E-5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6.5225410490139086E-5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6.4492547049498466E-5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24.476877462371817</v>
      </c>
      <c r="G1606" s="1">
        <f t="shared" ref="G1606:K1606" si="1811">SUM(G1611:G1613)</f>
        <v>21.02690663049238</v>
      </c>
      <c r="H1606" s="1">
        <f t="shared" si="1811"/>
        <v>20.500163477435162</v>
      </c>
      <c r="I1606" s="1">
        <f t="shared" si="1811"/>
        <v>16.607914860538003</v>
      </c>
      <c r="J1606" s="1">
        <f t="shared" si="1811"/>
        <v>14.793923585598241</v>
      </c>
      <c r="K1606" s="1">
        <f t="shared" si="1811"/>
        <v>15.411752472424006</v>
      </c>
      <c r="L1606" s="1">
        <f t="shared" ref="L1606:O1606" si="1812">SUM(L1611:L1613)</f>
        <v>16.035692633656854</v>
      </c>
      <c r="M1606" s="1">
        <f t="shared" si="1812"/>
        <v>16.657419970312645</v>
      </c>
      <c r="N1606" s="1">
        <f t="shared" si="1812"/>
        <v>17.192930176094706</v>
      </c>
      <c r="O1606" s="1">
        <f t="shared" si="1812"/>
        <v>17.787935539284138</v>
      </c>
      <c r="P1606" s="1">
        <f>SUM(P1611:P1613)</f>
        <v>18.405624073801526</v>
      </c>
      <c r="Q1606" s="1">
        <f>SUM(Q1611:Q1613)</f>
        <v>19.058851041368385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23.869109739304733</v>
      </c>
      <c r="G1607" s="1">
        <f t="shared" ref="G1607:K1607" si="1813">IF(G1606-G1608&lt;0,0,G1606-G1608)</f>
        <v>20.476198249241389</v>
      </c>
      <c r="H1607" s="1">
        <f t="shared" si="1813"/>
        <v>19.580701462764154</v>
      </c>
      <c r="I1607" s="1">
        <f t="shared" si="1813"/>
        <v>16.06753942420384</v>
      </c>
      <c r="J1607" s="1">
        <f t="shared" si="1813"/>
        <v>14.272379420553873</v>
      </c>
      <c r="K1607" s="1">
        <f t="shared" si="1813"/>
        <v>14.810100902556126</v>
      </c>
      <c r="L1607" s="1">
        <f t="shared" ref="L1607:O1607" si="1814">IF(L1606-L1608&lt;0,0,L1606-L1608)</f>
        <v>15.401449921392699</v>
      </c>
      <c r="M1607" s="1">
        <f t="shared" si="1814"/>
        <v>15.989556259199802</v>
      </c>
      <c r="N1607" s="1">
        <f t="shared" si="1814"/>
        <v>16.49646522910583</v>
      </c>
      <c r="O1607" s="1">
        <f t="shared" si="1814"/>
        <v>16.939906605633226</v>
      </c>
      <c r="P1607" s="1">
        <f>IF(P1606-P1608&lt;0,0,P1606-P1608)</f>
        <v>17.335902527530262</v>
      </c>
      <c r="Q1607" s="1">
        <f>IF(Q1606-Q1608&lt;0,0,Q1606-Q1608)</f>
        <v>17.886990526397856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0.60776772306708382</v>
      </c>
      <c r="G1608" s="1">
        <f t="shared" ref="G1608:K1608" si="1815">SUM(G1609:G1610)</f>
        <v>0.55070838125099253</v>
      </c>
      <c r="H1608" s="1">
        <f t="shared" si="1815"/>
        <v>0.91946201467100996</v>
      </c>
      <c r="I1608" s="1">
        <f t="shared" si="1815"/>
        <v>0.54037543633416218</v>
      </c>
      <c r="J1608" s="1">
        <f t="shared" si="1815"/>
        <v>0.5215441650443684</v>
      </c>
      <c r="K1608" s="1">
        <f t="shared" si="1815"/>
        <v>0.60165156986787993</v>
      </c>
      <c r="L1608" s="1">
        <f t="shared" ref="L1608:O1608" si="1816">SUM(L1609:L1610)</f>
        <v>0.63424271226415507</v>
      </c>
      <c r="M1608" s="1">
        <f t="shared" si="1816"/>
        <v>0.66786371111284448</v>
      </c>
      <c r="N1608" s="1">
        <f t="shared" si="1816"/>
        <v>0.69646494698887418</v>
      </c>
      <c r="O1608" s="1">
        <f t="shared" si="1816"/>
        <v>0.84802893365091114</v>
      </c>
      <c r="P1608" s="1">
        <f>SUM(P1609:P1610)</f>
        <v>1.0697215462712653</v>
      </c>
      <c r="Q1608" s="1">
        <f>SUM(Q1609:Q1610)</f>
        <v>1.1718605149705279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0.60776772306708382</v>
      </c>
      <c r="G1609" s="1">
        <f>[1]Transport!C$26/SUM([1]Transport!C$22,[1]Transport!C$26)*G1606*(G$34+G$582)/(G$34+G$582+G$38)</f>
        <v>0.55070838125099253</v>
      </c>
      <c r="H1609" s="1">
        <f>[1]Transport!D$26/SUM([1]Transport!D$22,[1]Transport!D$26)*H1606*(H$34+H$582)/(H$34+H$582+H$38)</f>
        <v>0.91946201467100996</v>
      </c>
      <c r="I1609" s="1">
        <f>[1]Transport!E$26/SUM([1]Transport!E$22,[1]Transport!E$26)*I1606*(I$34+I$582)/(I$34+I$582+I$38)</f>
        <v>0.54037543633416218</v>
      </c>
      <c r="J1609" s="1">
        <f>[1]Transport!F$26/SUM([1]Transport!F$22,[1]Transport!F$26)*J1606*(J$34+J$582)/(J$34+J$582+J$38)</f>
        <v>0.5215441650443684</v>
      </c>
      <c r="K1609" s="1">
        <f>[1]Transport!G$26/SUM([1]Transport!G$22,[1]Transport!G$26)*K1606*(K$34+K$582)/(K$34+K$582+K$38)</f>
        <v>0.60165156986787993</v>
      </c>
      <c r="L1609" s="1">
        <f>[1]Transport!H$26/SUM([1]Transport!H$22,[1]Transport!H$26)*L1606*(L$34+L$582)/(L$34+L$582+L$38)</f>
        <v>0.63424271226415507</v>
      </c>
      <c r="M1609" s="1">
        <f>[1]Transport!I$26/SUM([1]Transport!I$22,[1]Transport!I$26)*M1606*(M$34+M$582)/(M$34+M$582+M$38)</f>
        <v>0.66786371111284448</v>
      </c>
      <c r="N1609" s="1">
        <f>[1]Transport!J$26/SUM([1]Transport!J$22,[1]Transport!J$26)*N1606*(N$34+N$582)/(N$34+N$582+N$38)</f>
        <v>0.69646494698887418</v>
      </c>
      <c r="O1609" s="1">
        <f>[1]Transport!K$26/SUM([1]Transport!K$22,[1]Transport!K$26)*O1606*(O$34+O$582)/(O$34+O$582+O$38)</f>
        <v>0.84802893365091114</v>
      </c>
      <c r="P1609" s="1">
        <f>[1]Transport!L$26/SUM([1]Transport!L$22,[1]Transport!L$26)*P1606*(P$34+P$582)/(P$34+P$582+P$38)</f>
        <v>1.0697215462712653</v>
      </c>
      <c r="Q1609" s="1">
        <f>[1]Transport!M$26/SUM([1]Transport!M$22,[1]Transport!M$26)*Q1606*(Q$34+Q$582)/(Q$34+Q$582+Q$38)</f>
        <v>1.1718605149705279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0</v>
      </c>
      <c r="L1610" s="1">
        <f>(L$38+L$718)/([1]Transport!H$22+[1]Transport!H$26)*L1606</f>
        <v>0</v>
      </c>
      <c r="M1610" s="1">
        <f>(M$38+M$718)/([1]Transport!I$22+[1]Transport!I$26)*M1606</f>
        <v>0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19.236293730577312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11.805805181000922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11.489406683255226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4.9473522798713789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5.240583731794505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6.1388994630713505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4.7994096007989295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0.44509960459121606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5.088621331478786E-3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7.2836788873737136E-3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6.214146860375018E-3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7.4615384813194602E-3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7.9243610930718588E-3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7.025391114563349E-3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9.965516302890564E-3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1.3314811127925227E-2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3.0822019864201051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4.2113471933810063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11.215462976075408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14.788834964266762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15.404468793536632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16.029478486796478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16.649958431831326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17.185005815001634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17.780910148169575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18.395658557498635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19.045536230240458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2.9801036424875593E-2</v>
      </c>
      <c r="G1614" s="1">
        <f t="shared" ref="G1614:K1614" si="1817">G1619</f>
        <v>3.5110924121848071E-3</v>
      </c>
      <c r="H1614" s="1">
        <f t="shared" si="1817"/>
        <v>4.4905382572800953E-3</v>
      </c>
      <c r="I1614" s="1">
        <f t="shared" si="1817"/>
        <v>4.4413914272966488E-3</v>
      </c>
      <c r="J1614" s="1">
        <f t="shared" si="1817"/>
        <v>4.1051161284480393E-3</v>
      </c>
      <c r="K1614" s="1">
        <f t="shared" si="1817"/>
        <v>3.99004352679977E-3</v>
      </c>
      <c r="L1614" s="1">
        <f t="shared" ref="L1614:O1614" si="1818">L1619</f>
        <v>3.8115323331596933E-3</v>
      </c>
      <c r="M1614" s="1">
        <f t="shared" si="1818"/>
        <v>3.6118197240968793E-3</v>
      </c>
      <c r="N1614" s="1">
        <f t="shared" si="1818"/>
        <v>3.5057322670311655E-3</v>
      </c>
      <c r="O1614" s="1">
        <f t="shared" si="1818"/>
        <v>3.4943912254588698E-3</v>
      </c>
      <c r="P1614" s="1">
        <f>P1619</f>
        <v>3.5126997068098452E-3</v>
      </c>
      <c r="Q1614" s="1">
        <f>Q1619</f>
        <v>3.480998953995514E-3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2.7497821968807182E-2</v>
      </c>
      <c r="G1615" s="1">
        <f t="shared" ref="G1615:K1615" si="1819">IF(G1614-G1616&lt;0,0,G1614-G1616)</f>
        <v>3.0698449882941552E-3</v>
      </c>
      <c r="H1615" s="1">
        <f t="shared" si="1819"/>
        <v>4.3722485155084411E-3</v>
      </c>
      <c r="I1615" s="1">
        <f t="shared" si="1819"/>
        <v>3.0142497941075901E-3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2.3032144560684114E-3</v>
      </c>
      <c r="G1616" s="1">
        <f t="shared" ref="G1616:K1616" si="1821">SUM(G1617:G1618)</f>
        <v>4.4124742389065183E-4</v>
      </c>
      <c r="H1616" s="1">
        <f t="shared" si="1821"/>
        <v>1.182897417716542E-4</v>
      </c>
      <c r="I1616" s="1">
        <f t="shared" si="1821"/>
        <v>1.4271416331890587E-3</v>
      </c>
      <c r="J1616" s="1">
        <f t="shared" si="1821"/>
        <v>5.3729526925534645E-3</v>
      </c>
      <c r="K1616" s="1">
        <f t="shared" si="1821"/>
        <v>4.1338311475289805E-3</v>
      </c>
      <c r="L1616" s="1">
        <f t="shared" ref="L1616:O1616" si="1822">SUM(L1617:L1618)</f>
        <v>3.9905275136051348E-3</v>
      </c>
      <c r="M1616" s="1">
        <f t="shared" si="1822"/>
        <v>3.9539369895333848E-3</v>
      </c>
      <c r="N1616" s="1">
        <f t="shared" si="1822"/>
        <v>3.7477797135092241E-3</v>
      </c>
      <c r="O1616" s="1">
        <f t="shared" si="1822"/>
        <v>3.8699167826493444E-3</v>
      </c>
      <c r="P1616" s="1">
        <f>SUM(P1617:P1618)</f>
        <v>3.8173957010496523E-3</v>
      </c>
      <c r="Q1616" s="1">
        <f>SUM(Q1617:Q1618)</f>
        <v>4.0531558857203314E-3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2.3032144560684114E-3</v>
      </c>
      <c r="G1617" s="1">
        <f>IF(SUM([1]Transport!C$24,[1]Transport!C$27)=0,0,[1]Transport!C$27/SUM([1]Transport!C$24,[1]Transport!C$27)*G1614*(G$47+G$614)/(G$47+G$614+G$49))</f>
        <v>4.4124742389065183E-4</v>
      </c>
      <c r="H1617" s="1">
        <f>IF(SUM([1]Transport!D$24,[1]Transport!D$27)=0,0,[1]Transport!D$27/SUM([1]Transport!D$24,[1]Transport!D$27)*H1614*(H$47+H$614)/(H$47+H$614+H$49))</f>
        <v>1.182897417716542E-4</v>
      </c>
      <c r="I1617" s="1">
        <f>IF(SUM([1]Transport!E$24,[1]Transport!E$27)=0,0,[1]Transport!E$27/SUM([1]Transport!E$24,[1]Transport!E$27)*I1614*(I$47+I$614)/(I$47+I$614+I$49))</f>
        <v>1.4271416331890587E-3</v>
      </c>
      <c r="J1617" s="1">
        <f>IF(SUM([1]Transport!F$24,[1]Transport!F$27)=0,0,[1]Transport!F$27/SUM([1]Transport!F$24,[1]Transport!F$27)*J1614*(J$47+J$614)/(J$47+J$614+J$49))</f>
        <v>1.2678365641054252E-3</v>
      </c>
      <c r="K1617" s="1">
        <f>IF(SUM([1]Transport!G$24,[1]Transport!G$27)=0,0,[1]Transport!G$27/SUM([1]Transport!G$24,[1]Transport!G$27)*K1614*(K$47+K$614)/(K$47+K$614+K$49))</f>
        <v>1.4378762072921018E-4</v>
      </c>
      <c r="L1617" s="1">
        <f>IF(SUM([1]Transport!H$24,[1]Transport!H$27)=0,0,[1]Transport!H$27/SUM([1]Transport!H$24,[1]Transport!H$27)*L1614*(L$47+L$614)/(L$47+L$614+L$49))</f>
        <v>1.7899518044544181E-4</v>
      </c>
      <c r="M1617" s="1">
        <f>IF(SUM([1]Transport!I$24,[1]Transport!I$27)=0,0,[1]Transport!I$27/SUM([1]Transport!I$24,[1]Transport!I$27)*M1614*(M$47+M$614)/(M$47+M$614+M$49))</f>
        <v>3.421172654365058E-4</v>
      </c>
      <c r="N1617" s="1">
        <f>IF(SUM([1]Transport!J$24,[1]Transport!J$27)=0,0,[1]Transport!J$27/SUM([1]Transport!J$24,[1]Transport!J$27)*N1614*(N$47+N$614)/(N$47+N$614+N$49))</f>
        <v>2.4204744647805866E-4</v>
      </c>
      <c r="O1617" s="1">
        <f>IF(SUM([1]Transport!K$24,[1]Transport!K$27)=0,0,[1]Transport!K$27/SUM([1]Transport!K$24,[1]Transport!K$27)*O1614*(O$47+O$614)/(O$47+O$614+O$49))</f>
        <v>3.7552555719047473E-4</v>
      </c>
      <c r="P1617" s="1">
        <f>IF(SUM([1]Transport!L$24,[1]Transport!L$27)=0,0,[1]Transport!L$27/SUM([1]Transport!L$24,[1]Transport!L$27)*P1614*(P$47+P$614)/(P$47+P$614+P$49))</f>
        <v>3.0469599423980719E-4</v>
      </c>
      <c r="Q1617" s="1">
        <f>IF(SUM([1]Transport!M$24,[1]Transport!M$27)=0,0,[1]Transport!M$27/SUM([1]Transport!M$24,[1]Transport!M$27)*Q1614*(Q$47+Q$614)/(Q$47+Q$614+Q$49))</f>
        <v>5.7215693172481762E-4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4.1051161284480393E-3</v>
      </c>
      <c r="K1618" s="1">
        <f>IF(([1]Transport!G$24+[1]Transport!G$27)=0,0,IF((K$49+K$716)/([1]Transport!G$24+[1]Transport!G$27)*K1614&gt;K1614,K1614,(K$49+K$716)/([1]Transport!G$24+[1]Transport!G$27)*K1614))</f>
        <v>3.99004352679977E-3</v>
      </c>
      <c r="L1618" s="1">
        <f>IF(([1]Transport!H$24+[1]Transport!H$27)=0,0,IF((L$49+L$716)/([1]Transport!H$24+[1]Transport!H$27)*L1614&gt;L1614,L1614,(L$49+L$716)/([1]Transport!H$24+[1]Transport!H$27)*L1614))</f>
        <v>3.8115323331596933E-3</v>
      </c>
      <c r="M1618" s="1">
        <f>IF(([1]Transport!I$24+[1]Transport!I$27)=0,0,IF((M$49+M$716)/([1]Transport!I$24+[1]Transport!I$27)*M1614&gt;M1614,M1614,(M$49+M$716)/([1]Transport!I$24+[1]Transport!I$27)*M1614))</f>
        <v>3.6118197240968793E-3</v>
      </c>
      <c r="N1618" s="1">
        <f>IF(([1]Transport!J$24+[1]Transport!J$27)=0,0,IF((N$49+N$716)/([1]Transport!J$24+[1]Transport!J$27)*N1614&gt;N1614,N1614,(N$49+N$716)/([1]Transport!J$24+[1]Transport!J$27)*N1614))</f>
        <v>3.5057322670311655E-3</v>
      </c>
      <c r="O1618" s="1">
        <f>IF(([1]Transport!K$24+[1]Transport!K$27)=0,0,IF((O$49+O$716)/([1]Transport!K$24+[1]Transport!K$27)*O1614&gt;O1614,O1614,(O$49+O$716)/([1]Transport!K$24+[1]Transport!K$27)*O1614))</f>
        <v>3.4943912254588698E-3</v>
      </c>
      <c r="P1618" s="1">
        <f>IF(([1]Transport!L$24+[1]Transport!L$27)=0,0,IF((P$49+P$716)/([1]Transport!L$24+[1]Transport!L$27)*P1614&gt;P1614,P1614,(P$49+P$716)/([1]Transport!L$24+[1]Transport!L$27)*P1614))</f>
        <v>3.5126997068098452E-3</v>
      </c>
      <c r="Q1618" s="1">
        <f>IF(([1]Transport!M$24+[1]Transport!M$27)=0,0,IF((Q$49+Q$716)/([1]Transport!M$24+[1]Transport!M$27)*Q1614&gt;Q1614,Q1614,(Q$49+Q$716)/([1]Transport!M$24+[1]Transport!M$27)*Q1614))</f>
        <v>3.480998953995514E-3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2.9801036424875593E-2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3.5110924121848071E-3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4.4905382572800953E-3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4.4413914272966488E-3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4.1051161284480393E-3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3.99004352679977E-3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3.8115323331596933E-3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3.6118197240968793E-3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3.5057322670311655E-3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3.4943912254588698E-3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3.5126997068098452E-3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3.480998953995514E-3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2.2034108134120038</v>
      </c>
      <c r="G1620" s="3">
        <f t="shared" ref="G1620" si="1823">SUM(G1621:G1629)</f>
        <v>2.2263544457890383</v>
      </c>
      <c r="H1620" s="3">
        <f t="shared" ref="H1620" si="1824">SUM(H1621:H1629)</f>
        <v>2.2607648234398461</v>
      </c>
      <c r="I1620" s="3">
        <f t="shared" ref="I1620" si="1825">SUM(I1621:I1629)</f>
        <v>2.3181074340901784</v>
      </c>
      <c r="J1620" s="3">
        <f t="shared" ref="J1620" si="1826">SUM(J1621:J1629)</f>
        <v>2.4189094326827414</v>
      </c>
      <c r="K1620" s="3">
        <f t="shared" ref="K1620" si="1827">SUM(K1621:K1629)</f>
        <v>2.5201070710381246</v>
      </c>
      <c r="L1620" s="3">
        <f t="shared" ref="L1620:O1620" si="1828">SUM(L1621:L1629)</f>
        <v>2.6223427929162191</v>
      </c>
      <c r="M1620" s="3">
        <f t="shared" si="1828"/>
        <v>2.7245785031161596</v>
      </c>
      <c r="N1620" s="3">
        <f t="shared" si="1828"/>
        <v>2.812972055685115</v>
      </c>
      <c r="O1620" s="3">
        <f t="shared" si="1828"/>
        <v>2.9110001924575433</v>
      </c>
      <c r="P1620" s="3">
        <f>SUM(P1621:P1629)</f>
        <v>3.0146701867079946</v>
      </c>
      <c r="Q1620" s="3">
        <f>SUM(Q1621:Q1629)</f>
        <v>3.1326938604646193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1.3168229654340812E-3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1.5774246660538135E-3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1.6885187729740929E-3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6.9366160794993663E-4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3.328465236060482E-4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6.371030406567735E-4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8.2749304711018197E-4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1.5030107979694756E-3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2.3844859549363852E-3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3.1103065350850108E-3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5.9380699332709655E-3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1.7334975326257857E-2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4.5739711723156117E-4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2.2356806913318537E-4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2.181016157546607E-4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1.7658497380432203E-5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1.4664191111470032E-5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1.5002585926192581E-5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1.483611440080851E-5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1.4630629179490642E-5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1.4518034433651514E-5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1.4407019550548056E-5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1.4278482284504748E-5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1.4118051287206071E-5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1.5764847120598549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0.99164289847080755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1.0002681334007992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0.43071665636793799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0.62207570940900569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0.72870894425591148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0.56970678935017038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5.2834887572521562E-2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6.0403723834968957E-4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8.6459828577509863E-4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7.3764107480748695E-4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8.8571084474591173E-4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9.4064951556413533E-4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8.3393861927118023E-4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1.1829418135496251E-3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1.5805148819203704E-3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0.50383785624646926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0.68841566878850924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1.8333564275067848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2.4174842977871553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2.5181200219021784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2.6202883889893243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2.7217162923933373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2.8091788038427987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2.9065894093365769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3.0070803966410908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3.1133138540521603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3.0761718604775754E-3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3.6375408066307961E-4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4.6761151163831428E-4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4.8814253760397013E-4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4.7358694251911859E-4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4.7034522358778907E-4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4.7443369057651829E-4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4.5885845092747529E-4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4.5359833738203538E-4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4.5213094705969013E-4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4.5449983779869319E-4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4.5039815299361823E-4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0.26872776416540911</v>
      </c>
      <c r="G1632" s="1">
        <f t="shared" ref="G1632:K1632" si="1832">IFERROR(G1622/G1596,"-")</f>
        <v>0.27057430478582895</v>
      </c>
      <c r="H1632" s="1">
        <f t="shared" si="1832"/>
        <v>0.27163588953846735</v>
      </c>
      <c r="I1632" s="1">
        <f t="shared" si="1832"/>
        <v>0.27887701577219537</v>
      </c>
      <c r="J1632" s="1">
        <f t="shared" si="1832"/>
        <v>0.30304787333635974</v>
      </c>
      <c r="K1632" s="1">
        <f t="shared" si="1832"/>
        <v>0.31268597428338263</v>
      </c>
      <c r="L1632" s="1">
        <f t="shared" ref="L1632:O1632" si="1833">IFERROR(L1622/L1596,"-")</f>
        <v>0.32544087825946572</v>
      </c>
      <c r="M1632" s="1">
        <f t="shared" si="1833"/>
        <v>0.33633356517883339</v>
      </c>
      <c r="N1632" s="1">
        <f t="shared" si="1833"/>
        <v>0.33941433665773851</v>
      </c>
      <c r="O1632" s="1">
        <f t="shared" si="1833"/>
        <v>0.33941433665773868</v>
      </c>
      <c r="P1632" s="1">
        <f>IFERROR(P1622/P1596,"-")</f>
        <v>0.33941433665773857</v>
      </c>
      <c r="Q1632" s="1">
        <f>IFERROR(Q1622/Q1596,"-")</f>
        <v>0.33941433665773912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0.17445873125089903</v>
      </c>
      <c r="G1633" s="1">
        <f t="shared" ref="G1633:K1633" si="1834">IFERROR(G1623/G1598,"-")</f>
        <v>0.17506675310600761</v>
      </c>
      <c r="H1633" s="1">
        <f t="shared" si="1834"/>
        <v>0.17521401933381173</v>
      </c>
      <c r="I1633" s="1">
        <f t="shared" si="1834"/>
        <v>0.17924504754341669</v>
      </c>
      <c r="J1633" s="1">
        <f t="shared" si="1834"/>
        <v>0.19412244932576289</v>
      </c>
      <c r="K1633" s="1">
        <f t="shared" si="1834"/>
        <v>0.19924080248139636</v>
      </c>
      <c r="L1633" s="1">
        <f t="shared" ref="L1633:O1633" si="1835">IFERROR(L1623/L1598,"-")</f>
        <v>0.20865854449401586</v>
      </c>
      <c r="M1633" s="1">
        <f t="shared" si="1835"/>
        <v>0.21501127698992561</v>
      </c>
      <c r="N1633" s="1">
        <f t="shared" si="1835"/>
        <v>0.21890981102623189</v>
      </c>
      <c r="O1633" s="1">
        <f t="shared" si="1835"/>
        <v>0.21890981102623208</v>
      </c>
      <c r="P1633" s="1">
        <f>IFERROR(P1623/P1598,"-")</f>
        <v>0.21890981102623186</v>
      </c>
      <c r="Q1633" s="1">
        <f>IFERROR(Q1623/Q1598,"-")</f>
        <v>0.21890981102623178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8.1953661871669803E-2</v>
      </c>
      <c r="G1636" s="1">
        <f t="shared" ref="G1636:K1636" si="1840">IFERROR(G1626/G1611,"-")</f>
        <v>8.3996210615660344E-2</v>
      </c>
      <c r="H1636" s="1">
        <f t="shared" si="1840"/>
        <v>8.706003373164603E-2</v>
      </c>
      <c r="I1636" s="1">
        <f t="shared" si="1840"/>
        <v>8.7060033731646003E-2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0.11870351496053506</v>
      </c>
      <c r="G1637" s="1">
        <f t="shared" ref="G1637:K1637" si="1843">IFERROR(G1627/G1612,"-")</f>
        <v>0.11870351496053519</v>
      </c>
      <c r="H1637" s="1">
        <f t="shared" si="1843"/>
        <v>0.11870351496053486</v>
      </c>
      <c r="I1637" s="1">
        <f t="shared" si="1843"/>
        <v>0.11870351496053486</v>
      </c>
      <c r="J1637" s="1">
        <f t="shared" si="1843"/>
        <v>0.11870351496053499</v>
      </c>
      <c r="K1637" s="1">
        <f t="shared" si="1843"/>
        <v>0.11870351496053501</v>
      </c>
      <c r="L1637" s="1">
        <f t="shared" ref="L1637:O1637" si="1844">IFERROR(L1627/L1612,"-")</f>
        <v>0.1187035149605349</v>
      </c>
      <c r="M1637" s="1">
        <f t="shared" si="1844"/>
        <v>0.11870351496053494</v>
      </c>
      <c r="N1637" s="1">
        <f t="shared" si="1844"/>
        <v>0.1187035149605348</v>
      </c>
      <c r="O1637" s="1">
        <f t="shared" si="1844"/>
        <v>0.11870351496053501</v>
      </c>
      <c r="P1637" s="1">
        <f t="shared" si="1842"/>
        <v>0.11870351496053495</v>
      </c>
      <c r="Q1637" s="1">
        <f t="shared" si="1842"/>
        <v>0.11870351496053502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0.16346685209675807</v>
      </c>
      <c r="H1638" s="1">
        <f t="shared" si="1845"/>
        <v>0.16346685209675785</v>
      </c>
      <c r="I1638" s="1">
        <f t="shared" si="1845"/>
        <v>0.16346685209675807</v>
      </c>
      <c r="J1638" s="1">
        <f t="shared" si="1845"/>
        <v>0.16346685209675782</v>
      </c>
      <c r="K1638" s="1">
        <f t="shared" si="1845"/>
        <v>0.16346685209675813</v>
      </c>
      <c r="L1638" s="1">
        <f t="shared" ref="L1638:O1638" si="1846">IFERROR(L1628/L1613,"-")</f>
        <v>0.16346685209675801</v>
      </c>
      <c r="M1638" s="1">
        <f t="shared" si="1846"/>
        <v>0.16346685209675782</v>
      </c>
      <c r="N1638" s="1">
        <f t="shared" si="1846"/>
        <v>0.16346685209675801</v>
      </c>
      <c r="O1638" s="1">
        <f t="shared" si="1846"/>
        <v>0.16346685209675788</v>
      </c>
      <c r="P1638" s="1">
        <f t="shared" si="1842"/>
        <v>0.16346685209675804</v>
      </c>
      <c r="Q1638" s="1">
        <f t="shared" si="1842"/>
        <v>0.16346685209675788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0.10322365358775998</v>
      </c>
      <c r="G1639" s="1">
        <f t="shared" ref="G1639:K1639" si="1847">IFERROR(G1629/G1619,"-")</f>
        <v>0.10360139750258825</v>
      </c>
      <c r="H1639" s="1">
        <f t="shared" si="1847"/>
        <v>0.10413261948725609</v>
      </c>
      <c r="I1639" s="1">
        <f t="shared" si="1847"/>
        <v>0.10990756964222108</v>
      </c>
      <c r="J1639" s="1">
        <f t="shared" si="1847"/>
        <v>0.1153650536795315</v>
      </c>
      <c r="K1639" s="1">
        <f t="shared" si="1847"/>
        <v>0.11787972247135642</v>
      </c>
      <c r="L1639" s="1">
        <f t="shared" ref="L1639:O1639" si="1848">IFERROR(L1629/L1619,"-")</f>
        <v>0.12447321683434891</v>
      </c>
      <c r="M1639" s="1">
        <f t="shared" si="1848"/>
        <v>0.1270435641807153</v>
      </c>
      <c r="N1639" s="1">
        <f t="shared" si="1848"/>
        <v>0.12938761514899305</v>
      </c>
      <c r="O1639" s="1">
        <f t="shared" si="1848"/>
        <v>0.12938761514899297</v>
      </c>
      <c r="P1639" s="1">
        <f>IFERROR(P1629/P1619,"-")</f>
        <v>0.12938761514899311</v>
      </c>
      <c r="Q1639" s="1">
        <f>IFERROR(Q1629/Q1619,"-")</f>
        <v>0.12938761514899286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10.966912240835789</v>
      </c>
      <c r="G1640" s="1">
        <f t="shared" ref="G1640:K1640" si="1849">G1641+G1645+G1649+G1655</f>
        <v>10.359702072541133</v>
      </c>
      <c r="H1640" s="1">
        <f t="shared" si="1849"/>
        <v>11.550795805152585</v>
      </c>
      <c r="I1640" s="1">
        <f t="shared" si="1849"/>
        <v>12.708878941994042</v>
      </c>
      <c r="J1640" s="1">
        <f t="shared" si="1849"/>
        <v>14.050367509446813</v>
      </c>
      <c r="K1640" s="1">
        <f t="shared" si="1849"/>
        <v>14.326669790891508</v>
      </c>
      <c r="L1640" s="1">
        <f t="shared" ref="L1640:O1640" si="1850">L1641+L1645+L1649+L1655</f>
        <v>14.749163602001669</v>
      </c>
      <c r="M1640" s="1">
        <f t="shared" si="1850"/>
        <v>14.989898045414728</v>
      </c>
      <c r="N1640" s="1">
        <f t="shared" si="1850"/>
        <v>15.595338503150863</v>
      </c>
      <c r="O1640" s="1">
        <f t="shared" si="1850"/>
        <v>18.90055834668205</v>
      </c>
      <c r="P1640" s="1">
        <f>P1641+P1645+P1649+P1655</f>
        <v>20.882884563930251</v>
      </c>
      <c r="Q1640" s="1">
        <f>Q1641+Q1645+Q1649+Q1655</f>
        <v>21.415456711648844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9.207104477107432</v>
      </c>
      <c r="G1641" s="1">
        <f t="shared" ref="G1641:K1641" si="1853">SUM(G1642:G1644)</f>
        <v>9.5634611516156358</v>
      </c>
      <c r="H1641" s="1">
        <f t="shared" si="1853"/>
        <v>9.9542753542458442</v>
      </c>
      <c r="I1641" s="1">
        <f t="shared" si="1853"/>
        <v>10.606229747913332</v>
      </c>
      <c r="J1641" s="1">
        <f t="shared" si="1853"/>
        <v>11.359866540368197</v>
      </c>
      <c r="K1641" s="1">
        <f t="shared" si="1853"/>
        <v>12.665503420763004</v>
      </c>
      <c r="L1641" s="1">
        <f t="shared" ref="L1641:O1641" si="1854">SUM(L1642:L1644)</f>
        <v>13.926578230098482</v>
      </c>
      <c r="M1641" s="1">
        <f t="shared" si="1854"/>
        <v>14.988657168788436</v>
      </c>
      <c r="N1641" s="1">
        <f t="shared" si="1854"/>
        <v>15.594174181669379</v>
      </c>
      <c r="O1641" s="1">
        <f t="shared" si="1854"/>
        <v>18.89866498780323</v>
      </c>
      <c r="P1641" s="1">
        <f>SUM(P1642:P1644)</f>
        <v>20.880972534246009</v>
      </c>
      <c r="Q1641" s="1">
        <f>SUM(Q1642:Q1644)</f>
        <v>21.411741397447326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9.7092215380823781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10.080504563503332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10.452253606370407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10.945747437236674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11.437911582116763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11.929048005425688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12.418403535015383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1.5023844640064852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1.6575526970385484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1.7463675839260813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1.8944087551438809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1.9814460977794865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2.0282537916852559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2.1043398143659831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2.1803568375441498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2.2149731138157334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2.2671685912403934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2.2820744143405824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2.3111143234569651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3.0177261657015329E-6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6.3180154086869415E-6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1.0995593370324212E-5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0.16821506565811015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0.9280280909953712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1.7417338522291677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2.3560467248738797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2.4334536306169721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5.1935848144460728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6.6698501144797371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6.6822235389749762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6.5964682368751273E-5</v>
      </c>
      <c r="K1645" s="1">
        <f t="shared" si="1856"/>
        <v>3.1285203024666131E-4</v>
      </c>
      <c r="L1645" s="1">
        <f t="shared" ref="L1645:O1645" si="1857">SUM(L1646:L1648)</f>
        <v>5.0400673825244722E-4</v>
      </c>
      <c r="M1645" s="1">
        <f t="shared" si="1857"/>
        <v>1.2408766262928866E-3</v>
      </c>
      <c r="N1645" s="1">
        <f t="shared" si="1857"/>
        <v>1.1643214814837941E-3</v>
      </c>
      <c r="O1645" s="1">
        <f t="shared" si="1857"/>
        <v>1.8933588788202964E-3</v>
      </c>
      <c r="P1645" s="1">
        <f>SUM(P1646:P1648)</f>
        <v>1.9120296842399351E-3</v>
      </c>
      <c r="Q1645" s="1">
        <f>SUM(Q1646:Q1648)</f>
        <v>3.7153142015190423E-3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1.1153526328782182E-4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2.2960610804253622E-4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4.3201137415983966E-4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4.5022519732278372E-4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6.3945588615217338E-4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6.118548075778607E-4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1.3579093635847823E-3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1.2344634247013768E-4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1.7184599423862633E-4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6.6375487707994547E-4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5.4719490633549513E-4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1.0500598044339312E-3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1.0762771241204921E-3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2.122989577254852E-3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6.5964682368751273E-5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7.7870424488701796E-5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1.0255463597128465E-4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1.4511037505310137E-4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1.6690137782551527E-4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2.0384318823419174E-4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2.2389775254158214E-4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2.344152606794081E-4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0.79624092092549736</v>
      </c>
      <c r="H1649" s="1">
        <f t="shared" si="1859"/>
        <v>1.5965204509067421</v>
      </c>
      <c r="I1649" s="1">
        <f t="shared" si="1859"/>
        <v>2.1026491940807106</v>
      </c>
      <c r="J1649" s="1">
        <f t="shared" si="1859"/>
        <v>2.6904350043962482</v>
      </c>
      <c r="K1649" s="1">
        <f t="shared" si="1859"/>
        <v>1.6608535180982571</v>
      </c>
      <c r="L1649" s="1">
        <f t="shared" ref="L1649:O1649" si="1860">L1654</f>
        <v>0.82208136516493613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1.6634727022912192</v>
      </c>
      <c r="G1650" s="1">
        <f t="shared" ref="G1650:K1650" si="1862">G1649-G1651</f>
        <v>0.7526539636840045</v>
      </c>
      <c r="H1650" s="1">
        <f t="shared" si="1862"/>
        <v>1.509123062341204</v>
      </c>
      <c r="I1650" s="1">
        <f t="shared" si="1862"/>
        <v>1.9638127135725476</v>
      </c>
      <c r="J1650" s="1">
        <f t="shared" si="1862"/>
        <v>2.5266581381030204</v>
      </c>
      <c r="K1650" s="1">
        <f t="shared" si="1862"/>
        <v>1.5699059463244687</v>
      </c>
      <c r="L1650" s="1">
        <f t="shared" ref="L1650:O1650" si="1863">L1649-L1651</f>
        <v>0.77706278267298967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9.6335061437138755E-2</v>
      </c>
      <c r="G1651" s="1">
        <f t="shared" ref="G1651:K1651" si="1864">SUM(G1652:G1653)</f>
        <v>4.3586957241492884E-2</v>
      </c>
      <c r="H1651" s="1">
        <f t="shared" si="1864"/>
        <v>8.7397388565538026E-2</v>
      </c>
      <c r="I1651" s="1">
        <f t="shared" si="1864"/>
        <v>0.138836480508163</v>
      </c>
      <c r="J1651" s="1">
        <f t="shared" si="1864"/>
        <v>0.16377686629322755</v>
      </c>
      <c r="K1651" s="1">
        <f t="shared" si="1864"/>
        <v>9.0947571773788469E-2</v>
      </c>
      <c r="L1651" s="1">
        <f t="shared" ref="L1651:O1651" si="1865">SUM(L1652:L1653)</f>
        <v>4.5018582491946429E-2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9.6335061437138755E-2</v>
      </c>
      <c r="G1652" s="1">
        <f>[1]Transport!C$25/SUM([1]Transport!C$21,[1]Transport!C$25)*G1649*(G$35+G$600)/(G$35+G$600+G$39)</f>
        <v>4.3586957241492884E-2</v>
      </c>
      <c r="H1652" s="1">
        <f>[1]Transport!D$25/SUM([1]Transport!D$21,[1]Transport!D$25)*H1649*(H$35+H$600)/(H$35+H$600+H$39)</f>
        <v>8.7397388565538026E-2</v>
      </c>
      <c r="I1652" s="1">
        <f>[1]Transport!E$25/SUM([1]Transport!E$21,[1]Transport!E$25)*I1649*(I$35+I$600)/(I$35+I$600+I$39)</f>
        <v>0.138836480508163</v>
      </c>
      <c r="J1652" s="1">
        <f>[1]Transport!F$25/SUM([1]Transport!F$21,[1]Transport!F$25)*J1649*(J$35+J$600)/(J$35+J$600+J$39)</f>
        <v>0.16377686629322755</v>
      </c>
      <c r="K1652" s="1">
        <f>[1]Transport!G$25/SUM([1]Transport!G$21,[1]Transport!G$25)*K1649*(K$35+K$600)/(K$35+K$600+K$39)</f>
        <v>9.0947571773788469E-2</v>
      </c>
      <c r="L1652" s="1">
        <f>[1]Transport!H$25/SUM([1]Transport!H$21,[1]Transport!H$25)*L1649*(L$35+L$600)/(L$35+L$600+L$39)</f>
        <v>4.5018582491946429E-2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0</v>
      </c>
      <c r="L1653" s="1">
        <f>(L$39+L$719)/([1]Transport!H$21+[1]Transport!H$25)*L1649</f>
        <v>0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0.79624092092549736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1.5965204509067421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2.1026491940807106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2.6904350043962482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1.6608535180982571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0.82208136516493613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0.39577899444116899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3.1227175593920525E-4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3.2343461353272413E-4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3.0138988333939593E-4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3.1323232961980377E-4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5.4735679436359859E-4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5.4962258893133051E-4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3.3400975335562194E-4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2.249588725302328E-5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3.6908276002527266E-4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3.9052217768332657E-4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1.6206771614686189E-3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17.380432249944874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15.762717536457998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14.414785873122121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13.87545576218203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13.336128530607711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12.794886111378204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12.257456473073495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12.255798981803743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5.6807016898219542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2.0429819085697809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2.0429437401681079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30.628106084125612</v>
      </c>
      <c r="G1663" s="1">
        <f>IF([1]Transport!C$23+[1]Transport_Aviation_Intl!C$11&lt;0,0,[1]Transport!C$23+[1]Transport_Aviation_Intl!C$11)</f>
        <v>59.87997292890843</v>
      </c>
      <c r="H1663" s="1">
        <f>IF([1]Transport!D$23+[1]Transport_Aviation_Intl!D$11&lt;0,0,[1]Transport!D$23+[1]Transport_Aviation_Intl!D$11)</f>
        <v>86.120292208406966</v>
      </c>
      <c r="I1663" s="1">
        <f>IF([1]Transport!E$23+[1]Transport_Aviation_Intl!E$11&lt;0,0,[1]Transport!E$23+[1]Transport_Aviation_Intl!E$11)</f>
        <v>86.910175339371435</v>
      </c>
      <c r="J1663" s="1">
        <f>IF([1]Transport!F$23+[1]Transport_Aviation_Intl!F$11&lt;0,0,[1]Transport!F$23+[1]Transport_Aviation_Intl!F$11)</f>
        <v>91.10691374707622</v>
      </c>
      <c r="K1663" s="1">
        <f>IF([1]Transport!G$23+[1]Transport_Aviation_Intl!G$11&lt;0,0,[1]Transport!G$23+[1]Transport_Aviation_Intl!G$11)</f>
        <v>94.053507888306953</v>
      </c>
      <c r="L1663" s="1">
        <f>IF([1]Transport!H$23+[1]Transport_Aviation_Intl!H$11&lt;0,0,[1]Transport!H$23+[1]Transport_Aviation_Intl!H$11)</f>
        <v>95.959710166975057</v>
      </c>
      <c r="M1663" s="1">
        <f>IF([1]Transport!I$23+[1]Transport_Aviation_Intl!I$11&lt;0,0,[1]Transport!I$23+[1]Transport_Aviation_Intl!I$11)</f>
        <v>97.573322840424979</v>
      </c>
      <c r="N1663" s="1">
        <f>IF([1]Transport!J$23+[1]Transport_Aviation_Intl!J$11&lt;0,0,[1]Transport!J$23+[1]Transport_Aviation_Intl!J$11)</f>
        <v>95.32253029974413</v>
      </c>
      <c r="O1663" s="1">
        <f>IF([1]Transport!K$23+[1]Transport_Aviation_Intl!K$11&lt;0,0,[1]Transport!K$23+[1]Transport_Aviation_Intl!K$11)</f>
        <v>95.63901356387754</v>
      </c>
      <c r="P1663" s="1">
        <f>IF([1]Transport!L$23+[1]Transport_Aviation_Intl!L$11&lt;0,0,[1]Transport!L$23+[1]Transport_Aviation_Intl!L$11)</f>
        <v>97.191171137312367</v>
      </c>
      <c r="Q1663" s="1">
        <f>IF([1]Transport!M$23+[1]Transport_Aviation_Intl!M$11&lt;0,0,[1]Transport!M$23+[1]Transport_Aviation_Intl!M$11)</f>
        <v>98.860912809698135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1.89393969637887E-3</v>
      </c>
      <c r="G1664" s="1">
        <f t="shared" si="1871"/>
        <v>2.7087541149992299E-5</v>
      </c>
      <c r="H1664" s="1">
        <f t="shared" si="1871"/>
        <v>3.3095502662312498E-3</v>
      </c>
      <c r="I1664" s="1">
        <f t="shared" si="1871"/>
        <v>6.3848937229160807</v>
      </c>
      <c r="J1664" s="1">
        <f t="shared" si="1871"/>
        <v>6.3848937229160807</v>
      </c>
      <c r="K1664" s="1">
        <f t="shared" si="1871"/>
        <v>6.9327606345997941</v>
      </c>
      <c r="L1664" s="1">
        <f t="shared" ref="L1664:O1664" si="1872">L36</f>
        <v>7.0942428677722802</v>
      </c>
      <c r="M1664" s="1">
        <f t="shared" si="1872"/>
        <v>7.3324656738620222</v>
      </c>
      <c r="N1664" s="1">
        <f t="shared" si="1872"/>
        <v>7.5132126796986753</v>
      </c>
      <c r="O1664" s="1">
        <f t="shared" si="1872"/>
        <v>7.5229774626290569</v>
      </c>
      <c r="P1664" s="1">
        <f>P36</f>
        <v>7.4073451839116107</v>
      </c>
      <c r="Q1664" s="1">
        <f>Q36</f>
        <v>7.3848791233686359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0.54786691168371338</v>
      </c>
      <c r="K1665" s="1">
        <f t="shared" si="1873"/>
        <v>0.16148223317248611</v>
      </c>
      <c r="L1665" s="1">
        <f t="shared" ref="L1665:O1665" si="1874">L40</f>
        <v>0.238222806089742</v>
      </c>
      <c r="M1665" s="1">
        <f t="shared" si="1874"/>
        <v>0.18074700583665315</v>
      </c>
      <c r="N1665" s="1">
        <f t="shared" si="1874"/>
        <v>9.7647829303815215E-3</v>
      </c>
      <c r="O1665" s="1">
        <f t="shared" si="1874"/>
        <v>2.8635958976569675E-2</v>
      </c>
      <c r="P1665" s="1">
        <f>P40</f>
        <v>0</v>
      </c>
      <c r="Q1665" s="1">
        <f>Q40</f>
        <v>0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0.24502310224411908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0.25420877912733142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0.26339264043419175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0.27582848901239992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0.28823083003175648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0.30060727287561329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0.31293883790491417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2.5095878492692278E-2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2.768781365668745E-2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2.9171380388819265E-2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3.1644264882639321E-2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3.3098139458315537E-2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3.3880016685433383E-2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3.5150960059738307E-2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3.6420750864129423E-2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3.699898225828558E-2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3.787085719489415E-2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3.8119844544216422E-2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3.8604928121745E-2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7.4459113001548902E-6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1.5589016280129699E-5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2.7130431468082701E-5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1.3621752346518E-4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1.4663409552800699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2.7614635791489901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4.0376573787224697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4.0392563323524797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10.5371600404546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14.132172599341301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14.132191460844201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2.0011527340871608E-6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4.2777869428042284E-6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8.3464931775327809E-6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8.6983856504148842E-6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1.2354337201148745E-5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1.1821082227339164E-5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2.6234913978618737E-5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9.0077228262350154E-7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1.1368448395065202E-6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3.9387877004057908E-6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3.2471091983243597E-6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6.231159702494698E-6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6.386735894677757E-6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1.2598032080409012E-5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1.18306223813521E-4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1.39658913485172E-4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1.83929510165891E-4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2.6025230308436797E-4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2.9933399283924001E-4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3.6558832672436699E-4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4.0155575184088398E-4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4.20418674044594E-4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0.72172253984851598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1.44710572449507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1.90586702702806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2.4386432970730199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1.50541800590323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0.74514463554490995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1.6041215073077282E-3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1.2656604995778516E-6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1.310904386192047E-6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1.2215554659042375E-6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1.2695537756790172E-6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2.2184775299897264E-6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2.2276609627850224E-6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1.3537662092573402E-6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9.1177493185299506E-8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1.4959196967211548E-6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1.5828152405789016E-6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6.5687242820581243E-6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17.1765559585867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15.577817394341499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14.2456972657578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13.71269361559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13.179692811012499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12.644799284352001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12.113673813857799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12.1120357653251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5.6140658101051599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2.0190172816352399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2.0189795609573098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2.5236122307341277E-2</v>
      </c>
      <c r="L1678" s="7">
        <f t="shared" ref="L1678:O1678" si="1879">IFERROR(L1667/L1642,"-")</f>
        <v>2.5217862610538301E-2</v>
      </c>
      <c r="M1678" s="7">
        <f t="shared" si="1879"/>
        <v>2.5199602913735276E-2</v>
      </c>
      <c r="N1678" s="7">
        <f t="shared" si="1879"/>
        <v>2.5199602913735294E-2</v>
      </c>
      <c r="O1678" s="7">
        <f t="shared" si="1879"/>
        <v>2.5199602913735315E-2</v>
      </c>
      <c r="P1678" s="7">
        <f t="shared" ref="P1678:Q1680" si="1880">IFERROR(P1667/P1642,"-")</f>
        <v>2.5199602913735287E-2</v>
      </c>
      <c r="Q1678" s="7">
        <f t="shared" si="1880"/>
        <v>2.5199602913735283E-2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1.6704032219401296E-2</v>
      </c>
      <c r="G1679" s="7">
        <f t="shared" si="1878"/>
        <v>1.670403221940131E-2</v>
      </c>
      <c r="H1679" s="7">
        <f t="shared" si="1878"/>
        <v>1.67040322194013E-2</v>
      </c>
      <c r="I1679" s="7">
        <f t="shared" si="1878"/>
        <v>1.6704032219401314E-2</v>
      </c>
      <c r="J1679" s="7">
        <f t="shared" si="1878"/>
        <v>1.6704032219401307E-2</v>
      </c>
      <c r="K1679" s="7">
        <f t="shared" si="1878"/>
        <v>1.6704032219401307E-2</v>
      </c>
      <c r="L1679" s="7">
        <f t="shared" ref="L1679:O1679" si="1881">IFERROR(L1668/L1643,"-")</f>
        <v>1.6704032219401289E-2</v>
      </c>
      <c r="M1679" s="7">
        <f t="shared" si="1881"/>
        <v>1.670403221940131E-2</v>
      </c>
      <c r="N1679" s="7">
        <f t="shared" si="1881"/>
        <v>1.6704032219401276E-2</v>
      </c>
      <c r="O1679" s="7">
        <f t="shared" si="1881"/>
        <v>1.6704032219401282E-2</v>
      </c>
      <c r="P1679" s="7">
        <f t="shared" si="1880"/>
        <v>1.6704032219401293E-2</v>
      </c>
      <c r="Q1679" s="7">
        <f t="shared" si="1880"/>
        <v>1.6704032219401307E-2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2.4673913043478333</v>
      </c>
      <c r="H1680">
        <f t="shared" si="1878"/>
        <v>2.4673913043478204</v>
      </c>
      <c r="I1680">
        <f t="shared" si="1878"/>
        <v>2.4673913043478382</v>
      </c>
      <c r="J1680">
        <f t="shared" si="1878"/>
        <v>8.0978194748641743E-4</v>
      </c>
      <c r="K1680">
        <f t="shared" si="1878"/>
        <v>1.5800609588308072</v>
      </c>
      <c r="L1680">
        <f t="shared" ref="L1680:O1680" si="1882">IFERROR(L1669/L1644,"-")</f>
        <v>1.5854681676047784</v>
      </c>
      <c r="M1680">
        <f t="shared" si="1882"/>
        <v>1.7137424891005111</v>
      </c>
      <c r="N1680">
        <f t="shared" si="1882"/>
        <v>1.6598862955643729</v>
      </c>
      <c r="O1680">
        <f t="shared" si="1882"/>
        <v>2.028879938793962</v>
      </c>
      <c r="P1680">
        <f t="shared" si="1880"/>
        <v>2.11881411977481</v>
      </c>
      <c r="Q1680">
        <f t="shared" si="1880"/>
        <v>2.1148935497916637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1.7941883805152232E-2</v>
      </c>
      <c r="L1681">
        <f t="shared" ref="L1681:O1681" si="1884">IFERROR(L1670/L1646,"-")</f>
        <v>1.8630980592257314E-2</v>
      </c>
      <c r="M1681">
        <f t="shared" si="1884"/>
        <v>1.9320077379362394E-2</v>
      </c>
      <c r="N1681">
        <f t="shared" si="1884"/>
        <v>1.9320077379362394E-2</v>
      </c>
      <c r="O1681">
        <f t="shared" si="1884"/>
        <v>1.9320077379362404E-2</v>
      </c>
      <c r="P1681">
        <f t="shared" ref="P1681:Q1683" si="1885">IFERROR(P1670/P1646,"-")</f>
        <v>1.9320077379362404E-2</v>
      </c>
      <c r="Q1681">
        <f t="shared" si="1885"/>
        <v>1.9320077379362394E-2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7.2968729943651677E-3</v>
      </c>
      <c r="L1682">
        <f t="shared" ref="L1682:O1682" si="1886">IFERROR(L1671/L1647,"-")</f>
        <v>6.6154864100462585E-3</v>
      </c>
      <c r="M1682">
        <f t="shared" si="1886"/>
        <v>5.9340998257273615E-3</v>
      </c>
      <c r="N1682">
        <f t="shared" si="1886"/>
        <v>5.934099825727358E-3</v>
      </c>
      <c r="O1682">
        <f t="shared" si="1886"/>
        <v>5.9340998257273606E-3</v>
      </c>
      <c r="P1682">
        <f t="shared" si="1885"/>
        <v>5.9340998257273606E-3</v>
      </c>
      <c r="Q1682">
        <f t="shared" si="1885"/>
        <v>5.9340998257273563E-3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1.7934782608695605</v>
      </c>
      <c r="K1683">
        <f t="shared" si="1883"/>
        <v>1.793478260869569</v>
      </c>
      <c r="L1683">
        <f t="shared" ref="L1683:O1683" si="1887">IFERROR(L1672/L1648,"-")</f>
        <v>1.7934782608695656</v>
      </c>
      <c r="M1683">
        <f t="shared" si="1887"/>
        <v>1.7934782608695747</v>
      </c>
      <c r="N1683">
        <f t="shared" si="1887"/>
        <v>1.7934782608695692</v>
      </c>
      <c r="O1683">
        <f t="shared" si="1887"/>
        <v>1.7934782608695718</v>
      </c>
      <c r="P1683">
        <f t="shared" si="1885"/>
        <v>1.7934782608695785</v>
      </c>
      <c r="Q1683">
        <f t="shared" si="1885"/>
        <v>1.7934782608695796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0.90641226905247951</v>
      </c>
      <c r="H1684" s="4">
        <f t="shared" si="1888"/>
        <v>0.90641226905248085</v>
      </c>
      <c r="I1684" s="4">
        <f t="shared" si="1888"/>
        <v>0.90641226905247751</v>
      </c>
      <c r="J1684" s="4">
        <f t="shared" si="1888"/>
        <v>0.90641226905247907</v>
      </c>
      <c r="K1684" s="4">
        <f t="shared" si="1888"/>
        <v>0.90641226905247685</v>
      </c>
      <c r="L1684" s="4">
        <f t="shared" ref="L1684:O1684" si="1889">IFERROR(L1673/L1654,"-")</f>
        <v>0.90641226905247974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4.0530738867855069E-3</v>
      </c>
      <c r="G1686" s="1">
        <f t="shared" si="1890"/>
        <v>4.0530738867855121E-3</v>
      </c>
      <c r="H1686">
        <f t="shared" si="1890"/>
        <v>4.0530738867855087E-3</v>
      </c>
      <c r="I1686">
        <f t="shared" si="1890"/>
        <v>4.0530738867855121E-3</v>
      </c>
      <c r="J1686">
        <f t="shared" si="1890"/>
        <v>4.0530738867855069E-3</v>
      </c>
      <c r="K1686">
        <f t="shared" si="1890"/>
        <v>4.0530738867855078E-3</v>
      </c>
      <c r="L1686">
        <f t="shared" ref="L1686:O1686" si="1893">IFERROR(L1675/L1661,"-")</f>
        <v>4.0530738867855104E-3</v>
      </c>
      <c r="M1686">
        <f t="shared" si="1893"/>
        <v>4.0530738867855104E-3</v>
      </c>
      <c r="N1686">
        <f t="shared" si="1893"/>
        <v>4.0530738867855026E-3</v>
      </c>
      <c r="O1686">
        <f t="shared" si="1893"/>
        <v>4.0530738867855078E-3</v>
      </c>
      <c r="P1686">
        <f t="shared" si="1892"/>
        <v>4.0530738867855087E-3</v>
      </c>
      <c r="Q1686">
        <f t="shared" si="1892"/>
        <v>4.0530738867855113E-3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0.98826978015124911</v>
      </c>
      <c r="H1687" s="4">
        <f t="shared" si="1890"/>
        <v>0.98826978015124367</v>
      </c>
      <c r="I1687" s="4">
        <f t="shared" si="1890"/>
        <v>0.988269780151254</v>
      </c>
      <c r="J1687" s="4">
        <f t="shared" si="1890"/>
        <v>0.98826978015124789</v>
      </c>
      <c r="K1687" s="4">
        <f t="shared" si="1890"/>
        <v>0.98826978015125033</v>
      </c>
      <c r="L1687" s="4">
        <f t="shared" ref="L1687:O1687" si="1894">IFERROR(L1676/L1662,"-")</f>
        <v>0.98826978015124844</v>
      </c>
      <c r="M1687" s="4">
        <f t="shared" si="1894"/>
        <v>0.98826978015124511</v>
      </c>
      <c r="N1687" s="4">
        <f t="shared" si="1894"/>
        <v>0.98826978015125011</v>
      </c>
      <c r="O1687" s="4">
        <f t="shared" si="1894"/>
        <v>0.988269780151247</v>
      </c>
      <c r="P1687" s="4">
        <f t="shared" si="1892"/>
        <v>0.98826978015125067</v>
      </c>
      <c r="Q1687" s="4">
        <f t="shared" si="1892"/>
        <v>0.98826978015125067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34.608447368498034</v>
      </c>
      <c r="G1688" s="3">
        <f t="shared" ref="G1688:K1688" si="1895">SUM(G1689:G1691,G1694:G1696,-G1701)</f>
        <v>32.37532253070745</v>
      </c>
      <c r="H1688" s="3">
        <f t="shared" si="1895"/>
        <v>30.873044630887961</v>
      </c>
      <c r="I1688" s="3">
        <f t="shared" si="1895"/>
        <v>27.295905315536078</v>
      </c>
      <c r="J1688" s="3">
        <f t="shared" si="1895"/>
        <v>23.72766960445388</v>
      </c>
      <c r="K1688" s="3">
        <f t="shared" si="1895"/>
        <v>22.360209149808959</v>
      </c>
      <c r="L1688" s="3">
        <f t="shared" ref="L1688:O1688" si="1896">SUM(L1689:L1691,L1694:L1696,-L1701)</f>
        <v>21.479558008281508</v>
      </c>
      <c r="M1688" s="3">
        <f>SUM(M1689:M1691,M1694:M1696,-M1701)</f>
        <v>20.465660161904367</v>
      </c>
      <c r="N1688" s="3">
        <f t="shared" si="1896"/>
        <v>19.523372003385852</v>
      </c>
      <c r="O1688" s="3">
        <f t="shared" si="1896"/>
        <v>18.184272646576787</v>
      </c>
      <c r="P1688" s="3">
        <f>SUM(P1689:P1691,P1694:P1696,-P1701)</f>
        <v>17.07111290890338</v>
      </c>
      <c r="Q1688" s="3">
        <f>SUM(Q1689:Q1691,Q1694:Q1696,-Q1701)</f>
        <v>15.442814240718768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2.5961055858986857</v>
      </c>
      <c r="G1689" s="1">
        <f>[1]Summary!C53+[1]Summary!C59</f>
        <v>2.3828641343159873</v>
      </c>
      <c r="H1689" s="1">
        <f>[1]Summary!D53+[1]Summary!D59</f>
        <v>2.3835085614939291</v>
      </c>
      <c r="I1689" s="1">
        <f>[1]Summary!E53+[1]Summary!E59</f>
        <v>2.3987598421172884</v>
      </c>
      <c r="J1689" s="1">
        <f>[1]Summary!F53+[1]Summary!F59</f>
        <v>2.381800735084139</v>
      </c>
      <c r="K1689" s="1">
        <f>[1]Summary!G53+[1]Summary!G59</f>
        <v>2.5998134720951618</v>
      </c>
      <c r="L1689" s="1">
        <f>[1]Summary!H53+[1]Summary!H59</f>
        <v>2.9222300625485214</v>
      </c>
      <c r="M1689" s="1">
        <f>[1]Summary!I53+[1]Summary!I59</f>
        <v>3.1989732198568248</v>
      </c>
      <c r="N1689" s="1">
        <f>[1]Summary!J53+[1]Summary!J59</f>
        <v>3.4008739565334434</v>
      </c>
      <c r="O1689" s="1">
        <f>[1]Summary!K53+[1]Summary!K59</f>
        <v>3.5036997283728044</v>
      </c>
      <c r="P1689" s="1">
        <f>[1]Summary!L53+[1]Summary!L59</f>
        <v>3.4393985609393845</v>
      </c>
      <c r="Q1689" s="1">
        <f>[1]Summary!M53+[1]Summary!M59</f>
        <v>3.367379821892055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0</v>
      </c>
      <c r="L1690" s="1">
        <f>[1]Summary!H54+[1]Summary!H61+[1]Summary!H62</f>
        <v>0</v>
      </c>
      <c r="M1690" s="1">
        <f>[1]Summary!I54+[1]Summary!I61+[1]Summary!I62</f>
        <v>0</v>
      </c>
      <c r="N1690" s="1">
        <f>[1]Summary!J54+[1]Summary!J61+[1]Summary!J62</f>
        <v>0</v>
      </c>
      <c r="O1690" s="1">
        <f>[1]Summary!K54+[1]Summary!K61+[1]Summary!K62</f>
        <v>0</v>
      </c>
      <c r="P1690" s="1">
        <f>[1]Summary!L54+[1]Summary!L61+[1]Summary!L62</f>
        <v>0</v>
      </c>
      <c r="Q1690" s="1">
        <f>[1]Summary!M54+[1]Summary!M61+[1]Summary!M62</f>
        <v>0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6.4929152467276889</v>
      </c>
      <c r="G1691" s="1">
        <f>[1]Summary!C55+[1]Summary!C60</f>
        <v>6.0784510726016139</v>
      </c>
      <c r="H1691" s="1">
        <f>[1]Summary!D55+[1]Summary!D60</f>
        <v>5.7664173352309227</v>
      </c>
      <c r="I1691" s="1">
        <f>[1]Summary!E55+[1]Summary!E60</f>
        <v>5.2574410421831104</v>
      </c>
      <c r="J1691" s="1">
        <f>[1]Summary!F55+[1]Summary!F60</f>
        <v>4.928498012290671</v>
      </c>
      <c r="K1691" s="1">
        <f>[1]Summary!G55+[1]Summary!G60</f>
        <v>4.5901755373293476</v>
      </c>
      <c r="L1691" s="1">
        <f>[1]Summary!H55+[1]Summary!H60</f>
        <v>4.3608793741403993</v>
      </c>
      <c r="M1691" s="1">
        <f>[1]Summary!I55+[1]Summary!I60</f>
        <v>4.1311778777177466</v>
      </c>
      <c r="N1691" s="1">
        <f>[1]Summary!J55+[1]Summary!J60</f>
        <v>3.9292770345862427</v>
      </c>
      <c r="O1691" s="1">
        <f>[1]Summary!K55+[1]Summary!K60</f>
        <v>3.7716396086829032</v>
      </c>
      <c r="P1691" s="1">
        <f>[1]Summary!L55+[1]Summary!L60</f>
        <v>3.7274632348921997</v>
      </c>
      <c r="Q1691" s="1">
        <f>[1]Summary!M55+[1]Summary!M60</f>
        <v>3.639671633973613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4.4035684462430496</v>
      </c>
      <c r="G1692" s="1">
        <f t="shared" ref="G1692:K1692" si="1901">G1691-G1693</f>
        <v>3.9674379027275335</v>
      </c>
      <c r="H1692" s="1">
        <f t="shared" si="1901"/>
        <v>3.6641478641696628</v>
      </c>
      <c r="I1692" s="1">
        <f t="shared" si="1901"/>
        <v>3.1637839797704705</v>
      </c>
      <c r="J1692" s="1">
        <f t="shared" si="1901"/>
        <v>2.8429630575211911</v>
      </c>
      <c r="K1692" s="1">
        <f t="shared" si="1901"/>
        <v>2.5127626902030373</v>
      </c>
      <c r="L1692" s="1">
        <f t="shared" ref="L1692:O1692" si="1902">L1691-L1693</f>
        <v>2.2902986724497492</v>
      </c>
      <c r="M1692" s="1">
        <f t="shared" si="1902"/>
        <v>2.0674293214627566</v>
      </c>
      <c r="N1692" s="1">
        <f t="shared" si="1902"/>
        <v>1.8655284783312527</v>
      </c>
      <c r="O1692" s="1">
        <f t="shared" si="1902"/>
        <v>1.7078910524279132</v>
      </c>
      <c r="P1692" s="1">
        <f>P1691-P1693</f>
        <v>1.6637146786372097</v>
      </c>
      <c r="Q1692" s="1">
        <f>Q1691-Q1693</f>
        <v>1.5759230777186231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2.0855349547694799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2.0774128471263102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2.0705807016906501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2.06374855625499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2.06374855625499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2.06374855625499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2.06374855625499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2.06374855625499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3.7909661934166197</v>
      </c>
      <c r="G1694" s="1">
        <f>[1]Summary!C56</f>
        <v>3.4477448510431601</v>
      </c>
      <c r="H1694" s="1">
        <f>[1]Summary!D56</f>
        <v>3.4220963325021296</v>
      </c>
      <c r="I1694" s="1">
        <f>[1]Summary!E56</f>
        <v>3.4501315690587497</v>
      </c>
      <c r="J1694" s="1">
        <f>[1]Summary!F56</f>
        <v>3.41442528657217</v>
      </c>
      <c r="K1694" s="1">
        <f>[1]Summary!G56</f>
        <v>3.2105466015494204</v>
      </c>
      <c r="L1694" s="1">
        <f>[1]Summary!H56</f>
        <v>3.0280017795741467</v>
      </c>
      <c r="M1694" s="1">
        <f>[1]Summary!I56</f>
        <v>2.7845366710855277</v>
      </c>
      <c r="N1694" s="1">
        <f>[1]Summary!J56</f>
        <v>2.3859805893464774</v>
      </c>
      <c r="O1694" s="1">
        <f>[1]Summary!K56</f>
        <v>2.2388719100060199</v>
      </c>
      <c r="P1694" s="1">
        <f>[1]Summary!L56</f>
        <v>1.9927259328607179</v>
      </c>
      <c r="Q1694" s="1">
        <f>[1]Summary!M56</f>
        <v>1.776356264835744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7.1759655696585707</v>
      </c>
      <c r="G1695" s="1">
        <f>[1]Summary!C57</f>
        <v>6.5875378778394449</v>
      </c>
      <c r="H1695" s="1">
        <f>[1]Summary!D57</f>
        <v>6.2697206449063234</v>
      </c>
      <c r="I1695" s="1">
        <f>[1]Summary!E57</f>
        <v>6.530126542659012</v>
      </c>
      <c r="J1695" s="1">
        <f>[1]Summary!F57</f>
        <v>5.9890051423304431</v>
      </c>
      <c r="K1695" s="1">
        <f>[1]Summary!G57</f>
        <v>5.7123020056833589</v>
      </c>
      <c r="L1695" s="1">
        <f>[1]Summary!H57</f>
        <v>5.5605859170019105</v>
      </c>
      <c r="M1695" s="1">
        <f>[1]Summary!I57</f>
        <v>5.2442908114825695</v>
      </c>
      <c r="N1695" s="1">
        <f>[1]Summary!J57</f>
        <v>4.9556976436887394</v>
      </c>
      <c r="O1695" s="1">
        <f>[1]Summary!K57</f>
        <v>4.5049811879216799</v>
      </c>
      <c r="P1695" s="1">
        <f>[1]Summary!L57</f>
        <v>4.1611727204705504</v>
      </c>
      <c r="Q1695" s="1">
        <f>[1]Summary!M57</f>
        <v>2.9537444472379537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14.552494772796468</v>
      </c>
      <c r="G1696" s="1">
        <f>[1]Summary!C58</f>
        <v>13.878724594907247</v>
      </c>
      <c r="H1696" s="1">
        <f>[1]Summary!D58</f>
        <v>13.031301756754658</v>
      </c>
      <c r="I1696" s="1">
        <f>[1]Summary!E58</f>
        <v>9.6594463195179188</v>
      </c>
      <c r="J1696" s="1">
        <f>[1]Summary!F58</f>
        <v>7.0139404281764532</v>
      </c>
      <c r="K1696" s="1">
        <f>[1]Summary!G58</f>
        <v>6.2473715331516715</v>
      </c>
      <c r="L1696" s="1">
        <f>[1]Summary!H58</f>
        <v>5.6078608750165309</v>
      </c>
      <c r="M1696" s="1">
        <f>[1]Summary!I58</f>
        <v>5.1066815817616993</v>
      </c>
      <c r="N1696" s="1">
        <f>[1]Summary!J58</f>
        <v>4.8515427792309502</v>
      </c>
      <c r="O1696" s="1">
        <f>[1]Summary!K58</f>
        <v>4.1650802115933825</v>
      </c>
      <c r="P1696" s="1">
        <f>[1]Summary!L58</f>
        <v>3.7503524597405278</v>
      </c>
      <c r="Q1696" s="1">
        <f>[1]Summary!M58</f>
        <v>3.7056620727794014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</v>
      </c>
      <c r="L1697" s="1">
        <f>-[1]Summary!H59</f>
        <v>0</v>
      </c>
      <c r="M1697" s="1">
        <f>-[1]Summary!I59</f>
        <v>0</v>
      </c>
      <c r="N1697" s="1">
        <f>-[1]Summary!J59</f>
        <v>0</v>
      </c>
      <c r="O1697" s="1">
        <f>-[1]Summary!K59</f>
        <v>0</v>
      </c>
      <c r="P1697" s="1">
        <f>-[1]Summary!L59</f>
        <v>0</v>
      </c>
      <c r="Q1697" s="1">
        <f>-[1]Summary!M59</f>
        <v>0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</v>
      </c>
      <c r="L1698" s="1">
        <f>-[1]Summary!H60</f>
        <v>0</v>
      </c>
      <c r="M1698" s="1">
        <f>-[1]Summary!I60</f>
        <v>0</v>
      </c>
      <c r="N1698" s="1">
        <f>-[1]Summary!J60</f>
        <v>0</v>
      </c>
      <c r="O1698" s="1">
        <f>-[1]Summary!K60</f>
        <v>0</v>
      </c>
      <c r="P1698" s="1">
        <f>-[1]Summary!L60</f>
        <v>0</v>
      </c>
      <c r="Q1698" s="1">
        <f>-[1]Summary!M60</f>
        <v>0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</v>
      </c>
      <c r="N1699" s="1">
        <f>-[1]Summary!J61</f>
        <v>0</v>
      </c>
      <c r="O1699" s="1">
        <f>-[1]Summary!K61</f>
        <v>0</v>
      </c>
      <c r="P1699" s="1">
        <f>-[1]Summary!L61</f>
        <v>0</v>
      </c>
      <c r="Q1699" s="1">
        <f>-[1]Summary!M61</f>
        <v>0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0</v>
      </c>
      <c r="L1700" s="1">
        <f>-[1]Summary!H62</f>
        <v>0</v>
      </c>
      <c r="M1700" s="1">
        <f>-[1]Summary!I62</f>
        <v>0</v>
      </c>
      <c r="N1700" s="1">
        <f>-[1]Summary!J62</f>
        <v>0</v>
      </c>
      <c r="O1700" s="1">
        <f>-[1]Summary!K62</f>
        <v>0</v>
      </c>
      <c r="P1700" s="1">
        <f>-[1]Summary!L62</f>
        <v>0</v>
      </c>
      <c r="Q1700" s="1">
        <f>-[1]Summary!M62</f>
        <v>0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0</v>
      </c>
      <c r="L1701" s="1">
        <f>-[1]Summary!H63</f>
        <v>0</v>
      </c>
      <c r="M1701" s="1">
        <f>-[1]Summary!I63</f>
        <v>0</v>
      </c>
      <c r="N1701" s="1">
        <f>-[1]Summary!J63</f>
        <v>0</v>
      </c>
      <c r="O1701" s="1">
        <f>-[1]Summary!K63</f>
        <v>0</v>
      </c>
      <c r="P1701" s="1">
        <f>-[1]Summary!L63</f>
        <v>0</v>
      </c>
      <c r="Q1701" s="1">
        <f>-[1]Summary!M63</f>
        <v>0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0</v>
      </c>
      <c r="K1702" s="3">
        <f t="shared" si="1903"/>
        <v>0</v>
      </c>
      <c r="L1702" s="3">
        <f t="shared" ref="L1702:O1702" si="1904">SUM(L1703:L1705)</f>
        <v>0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</v>
      </c>
      <c r="K1703" s="1">
        <f>[1]Summary!B$77</f>
        <v>0</v>
      </c>
      <c r="L1703" s="1">
        <f>[1]Summary!C$77</f>
        <v>0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</v>
      </c>
      <c r="K1704" s="1">
        <f>[1]Summary!B$78</f>
        <v>0</v>
      </c>
      <c r="L1704" s="1">
        <f>[1]Summary!C$78</f>
        <v>0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0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0</v>
      </c>
      <c r="L1707" s="1">
        <f t="shared" ref="L1707:O1707" si="1909">SUM(L1708:L1709)</f>
        <v>0</v>
      </c>
      <c r="M1707" s="1">
        <f t="shared" si="1909"/>
        <v>0</v>
      </c>
      <c r="N1707" s="1">
        <f t="shared" si="1909"/>
        <v>0</v>
      </c>
      <c r="O1707" s="1">
        <f t="shared" si="1909"/>
        <v>0</v>
      </c>
      <c r="P1707" s="1">
        <f>SUM(P1708:P1709)</f>
        <v>0</v>
      </c>
      <c r="Q1707" s="1">
        <f>SUM(Q1708:Q1709)</f>
        <v>0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0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0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0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0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0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0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0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0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0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0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0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0</v>
      </c>
      <c r="L1710" s="1">
        <f t="shared" ref="L1710:O1710" si="1911">L1701</f>
        <v>0</v>
      </c>
      <c r="M1710" s="1">
        <f t="shared" si="1911"/>
        <v>0</v>
      </c>
      <c r="N1710" s="1">
        <f t="shared" si="1911"/>
        <v>0</v>
      </c>
      <c r="O1710" s="1">
        <f t="shared" si="1911"/>
        <v>0</v>
      </c>
      <c r="P1710" s="1">
        <f>P1701</f>
        <v>0</v>
      </c>
      <c r="Q1710" s="1">
        <f>Q1701</f>
        <v>0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962.44554063878684</v>
      </c>
      <c r="G1711" s="3">
        <f t="shared" ref="G1711:K1711" si="1912">SUM(G1712:G1713,G1730,G1739:G1740,G1741,G1742,G1747,G1750,,G1755:G1758,G1751)</f>
        <v>962.37777430364861</v>
      </c>
      <c r="H1711" s="3">
        <f t="shared" si="1912"/>
        <v>924.5475651687691</v>
      </c>
      <c r="I1711" s="3">
        <f t="shared" si="1912"/>
        <v>897.838750170396</v>
      </c>
      <c r="J1711" s="3">
        <f t="shared" si="1912"/>
        <v>835.32759795521702</v>
      </c>
      <c r="K1711" s="3">
        <f t="shared" si="1912"/>
        <v>775.69389616922888</v>
      </c>
      <c r="L1711" s="3">
        <f t="shared" ref="L1711:O1711" si="1913">SUM(L1712:L1713,L1730,L1739:L1740,L1741,L1742,L1747,L1750,,L1755:L1758,L1751)</f>
        <v>692.47286435191529</v>
      </c>
      <c r="M1711" s="3">
        <f t="shared" si="1913"/>
        <v>679.20281409435552</v>
      </c>
      <c r="N1711" s="3">
        <f t="shared" si="1913"/>
        <v>700.27976565157189</v>
      </c>
      <c r="O1711" s="3">
        <f t="shared" si="1913"/>
        <v>732.5165346189799</v>
      </c>
      <c r="P1711" s="3">
        <f>SUM(P1712:P1713,P1730,P1739:P1740,P1741,P1742,P1747,P1750,,P1755:P1758,P1751)</f>
        <v>729.88015688329199</v>
      </c>
      <c r="Q1711" s="3">
        <f>SUM(Q1712:Q1713,Q1730,Q1739:Q1740,Q1741,Q1742,Q1747,Q1750,,Q1755:Q1758,Q1751)</f>
        <v>726.45123801644536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3.6600043621370895</v>
      </c>
      <c r="G1712" s="1">
        <f t="shared" si="1915"/>
        <v>3.564719172184815</v>
      </c>
      <c r="H1712" s="1">
        <f t="shared" si="1915"/>
        <v>2.8317119247039346</v>
      </c>
      <c r="I1712" s="1">
        <f t="shared" si="1915"/>
        <v>5.0202978966289499E-3</v>
      </c>
      <c r="J1712" s="1">
        <f t="shared" si="1915"/>
        <v>3.4884412457844472E-3</v>
      </c>
      <c r="K1712" s="1">
        <f t="shared" si="1915"/>
        <v>2.1616214738610644E-3</v>
      </c>
      <c r="L1712" s="1">
        <f t="shared" ref="L1712:O1712" si="1916">L21</f>
        <v>2.6648062931895456E-3</v>
      </c>
      <c r="M1712" s="1">
        <f t="shared" si="1916"/>
        <v>5.9389703524296115E-3</v>
      </c>
      <c r="N1712" s="1">
        <f t="shared" si="1916"/>
        <v>4.5161408293557916E-3</v>
      </c>
      <c r="O1712" s="1">
        <f t="shared" si="1916"/>
        <v>7.3624924194591029E-3</v>
      </c>
      <c r="P1712" s="1">
        <f t="shared" ref="P1712:Q1722" si="1917">P21</f>
        <v>4.7508153923690672E-3</v>
      </c>
      <c r="Q1712" s="1">
        <f t="shared" si="1917"/>
        <v>7.6685756925676139E-3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310.78909166642933</v>
      </c>
      <c r="G1713" s="1">
        <f t="shared" si="1915"/>
        <v>287.22896617606006</v>
      </c>
      <c r="H1713" s="1">
        <f t="shared" si="1915"/>
        <v>266.54307564705124</v>
      </c>
      <c r="I1713" s="1">
        <f t="shared" si="1915"/>
        <v>219.76712291408907</v>
      </c>
      <c r="J1713" s="1">
        <f t="shared" si="1915"/>
        <v>167.45095037215123</v>
      </c>
      <c r="K1713" s="1">
        <f t="shared" si="1915"/>
        <v>148.06153301602382</v>
      </c>
      <c r="L1713" s="1">
        <f t="shared" ref="L1713:O1713" si="1921">L22</f>
        <v>135.42557976719044</v>
      </c>
      <c r="M1713" s="1">
        <f t="shared" si="1921"/>
        <v>122.93332793503579</v>
      </c>
      <c r="N1713" s="1">
        <f t="shared" si="1921"/>
        <v>112.76486972491269</v>
      </c>
      <c r="O1713" s="1">
        <f t="shared" si="1921"/>
        <v>97.621107517217553</v>
      </c>
      <c r="P1713" s="1">
        <f t="shared" si="1917"/>
        <v>81.648613569950854</v>
      </c>
      <c r="Q1713" s="1">
        <f t="shared" si="1917"/>
        <v>68.184377942581335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303.95234219998463</v>
      </c>
      <c r="G1714" s="1">
        <f t="shared" si="1915"/>
        <v>280.45233635252345</v>
      </c>
      <c r="H1714" s="1">
        <f t="shared" si="1915"/>
        <v>257.99762578072654</v>
      </c>
      <c r="I1714" s="1">
        <f t="shared" si="1915"/>
        <v>206.84126586530988</v>
      </c>
      <c r="J1714" s="1">
        <f t="shared" si="1915"/>
        <v>155.79126795611162</v>
      </c>
      <c r="K1714" s="1">
        <f t="shared" si="1915"/>
        <v>136.87047808982763</v>
      </c>
      <c r="L1714" s="1">
        <f t="shared" ref="L1714:O1714" si="1922">L23</f>
        <v>124.4048347004957</v>
      </c>
      <c r="M1714" s="1">
        <f t="shared" si="1922"/>
        <v>112.07162417922123</v>
      </c>
      <c r="N1714" s="1">
        <f t="shared" si="1922"/>
        <v>102.3100550891177</v>
      </c>
      <c r="O1714" s="1">
        <f t="shared" si="1922"/>
        <v>87.477211457910599</v>
      </c>
      <c r="P1714" s="1">
        <f t="shared" si="1917"/>
        <v>72.838052409970459</v>
      </c>
      <c r="Q1714" s="1">
        <f t="shared" si="1917"/>
        <v>59.663084260801618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101.75289323708647</v>
      </c>
      <c r="G1715" s="1">
        <f t="shared" si="1915"/>
        <v>88.704584035581519</v>
      </c>
      <c r="H1715" s="1">
        <f t="shared" si="1915"/>
        <v>79.434507932574348</v>
      </c>
      <c r="I1715" s="1">
        <f t="shared" si="1915"/>
        <v>75.449908525630363</v>
      </c>
      <c r="J1715" s="1">
        <f t="shared" si="1915"/>
        <v>60.400488589232737</v>
      </c>
      <c r="K1715" s="1">
        <f t="shared" si="1915"/>
        <v>51.898009475847836</v>
      </c>
      <c r="L1715" s="1">
        <f t="shared" ref="L1715:O1715" si="1923">L24</f>
        <v>48.121941927884336</v>
      </c>
      <c r="M1715" s="1">
        <f t="shared" si="1923"/>
        <v>42.599360716776673</v>
      </c>
      <c r="N1715" s="1">
        <f t="shared" si="1923"/>
        <v>36.302196502322239</v>
      </c>
      <c r="O1715" s="1">
        <f t="shared" si="1923"/>
        <v>30.819435184142389</v>
      </c>
      <c r="P1715" s="1">
        <f t="shared" si="1917"/>
        <v>21.82604211567849</v>
      </c>
      <c r="Q1715" s="1">
        <f t="shared" si="1917"/>
        <v>9.2540918553019118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2.7763699734145773</v>
      </c>
      <c r="G1716" s="1">
        <f t="shared" si="1915"/>
        <v>2.2740369555986817</v>
      </c>
      <c r="H1716" s="1">
        <f t="shared" si="1915"/>
        <v>5.3385332528246158E-3</v>
      </c>
      <c r="I1716" s="1">
        <f t="shared" si="1915"/>
        <v>1.5422019469979922E-3</v>
      </c>
      <c r="J1716" s="1">
        <f t="shared" si="1915"/>
        <v>2.2826541361466515E-3</v>
      </c>
      <c r="K1716" s="1">
        <f t="shared" si="1915"/>
        <v>2.1280028696205049E-3</v>
      </c>
      <c r="L1716" s="1">
        <f t="shared" ref="L1716:O1716" si="1924">L25</f>
        <v>2.3609329671977972E-3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118.49305030929932</v>
      </c>
      <c r="G1717" s="1">
        <f t="shared" si="1915"/>
        <v>112.11238448663087</v>
      </c>
      <c r="H1717" s="1">
        <f t="shared" si="1915"/>
        <v>96.828972619791116</v>
      </c>
      <c r="I1717" s="1">
        <f t="shared" si="1915"/>
        <v>71.419951140342022</v>
      </c>
      <c r="J1717" s="1">
        <f t="shared" si="1915"/>
        <v>49.519706306864556</v>
      </c>
      <c r="K1717" s="1">
        <f t="shared" si="1915"/>
        <v>45.45015493074095</v>
      </c>
      <c r="L1717" s="1">
        <f t="shared" ref="L1717:O1717" si="1925">L26</f>
        <v>42.452775853052877</v>
      </c>
      <c r="M1717" s="1">
        <f t="shared" si="1925"/>
        <v>40.413931002287782</v>
      </c>
      <c r="N1717" s="1">
        <f t="shared" si="1925"/>
        <v>39.72965768327289</v>
      </c>
      <c r="O1717" s="1">
        <f t="shared" si="1925"/>
        <v>32.944671361080665</v>
      </c>
      <c r="P1717" s="1">
        <f t="shared" si="1917"/>
        <v>29.09259257621056</v>
      </c>
      <c r="Q1717" s="1">
        <f t="shared" si="1917"/>
        <v>29.428325007567629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79.822564483543346</v>
      </c>
      <c r="G1718" s="1">
        <f t="shared" si="1915"/>
        <v>75.956142220845933</v>
      </c>
      <c r="H1718" s="1">
        <f t="shared" si="1915"/>
        <v>79.883205372246564</v>
      </c>
      <c r="I1718" s="1">
        <f t="shared" si="1915"/>
        <v>58.335561861413026</v>
      </c>
      <c r="J1718" s="1">
        <f t="shared" si="1915"/>
        <v>44.706634786378572</v>
      </c>
      <c r="K1718" s="1">
        <f t="shared" si="1915"/>
        <v>38.537717361996023</v>
      </c>
      <c r="L1718" s="1">
        <f t="shared" ref="L1718:O1718" si="1926">L27</f>
        <v>33.161524360260145</v>
      </c>
      <c r="M1718" s="1">
        <f t="shared" si="1926"/>
        <v>28.671334880184766</v>
      </c>
      <c r="N1718" s="1">
        <f t="shared" si="1926"/>
        <v>26.084870464144952</v>
      </c>
      <c r="O1718" s="1">
        <f t="shared" si="1926"/>
        <v>23.712915535420713</v>
      </c>
      <c r="P1718" s="1">
        <f t="shared" si="1917"/>
        <v>21.919315870881931</v>
      </c>
      <c r="Q1718" s="1">
        <f t="shared" si="1917"/>
        <v>20.980479762251075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1.1074641966408927</v>
      </c>
      <c r="G1719" s="1">
        <f t="shared" si="1915"/>
        <v>1.4051886538664593</v>
      </c>
      <c r="H1719" s="1">
        <f t="shared" si="1915"/>
        <v>1.8456013228616754</v>
      </c>
      <c r="I1719" s="1">
        <f t="shared" si="1915"/>
        <v>1.6343021359774643</v>
      </c>
      <c r="J1719" s="1">
        <f t="shared" si="1915"/>
        <v>1.1621556194996083</v>
      </c>
      <c r="K1719" s="1">
        <f t="shared" si="1915"/>
        <v>0.98246831837320192</v>
      </c>
      <c r="L1719" s="1">
        <f t="shared" ref="L1719:O1719" si="1927">L28</f>
        <v>0.66623162633114319</v>
      </c>
      <c r="M1719" s="1">
        <f t="shared" si="1927"/>
        <v>0.38699757997202322</v>
      </c>
      <c r="N1719" s="1">
        <f t="shared" si="1927"/>
        <v>0.19333043937761088</v>
      </c>
      <c r="O1719" s="1">
        <f t="shared" si="1927"/>
        <v>1.8937726683945254E-4</v>
      </c>
      <c r="P1719" s="1">
        <f t="shared" si="1917"/>
        <v>1.0184719946783383E-4</v>
      </c>
      <c r="Q1719" s="1">
        <f t="shared" si="1917"/>
        <v>1.8763568099206682E-4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6.8367494664447221</v>
      </c>
      <c r="G1720" s="1">
        <f t="shared" si="1915"/>
        <v>6.7766298235365987</v>
      </c>
      <c r="H1720" s="1">
        <f t="shared" si="1915"/>
        <v>8.5454498663247236</v>
      </c>
      <c r="I1720" s="1">
        <f t="shared" si="1915"/>
        <v>12.925857048779189</v>
      </c>
      <c r="J1720" s="1">
        <f t="shared" si="1915"/>
        <v>11.659682416039594</v>
      </c>
      <c r="K1720" s="1">
        <f t="shared" si="1915"/>
        <v>11.191054926196193</v>
      </c>
      <c r="L1720" s="1">
        <f t="shared" ref="L1720:O1720" si="1928">L29</f>
        <v>11.020745066694747</v>
      </c>
      <c r="M1720" s="1">
        <f t="shared" si="1928"/>
        <v>10.861703755814565</v>
      </c>
      <c r="N1720" s="1">
        <f t="shared" si="1928"/>
        <v>10.454814635794992</v>
      </c>
      <c r="O1720" s="1">
        <f t="shared" si="1928"/>
        <v>10.143896059306961</v>
      </c>
      <c r="P1720" s="1">
        <f t="shared" si="1917"/>
        <v>8.8105611599803897</v>
      </c>
      <c r="Q1720" s="1">
        <f t="shared" si="1917"/>
        <v>8.5212936817797154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2.4007048900805978</v>
      </c>
      <c r="G1721" s="1">
        <f t="shared" si="1915"/>
        <v>2.3779865476829389</v>
      </c>
      <c r="H1721" s="1">
        <f t="shared" si="1915"/>
        <v>3.9169373019476681</v>
      </c>
      <c r="I1721" s="1">
        <f t="shared" si="1915"/>
        <v>2.4169102385497592</v>
      </c>
      <c r="J1721" s="1">
        <f t="shared" si="1915"/>
        <v>1.8292260371843101</v>
      </c>
      <c r="K1721" s="1">
        <f t="shared" si="1915"/>
        <v>1.8644413299437925</v>
      </c>
      <c r="L1721" s="1">
        <f t="shared" ref="L1721:O1721" si="1929">L30</f>
        <v>1.7672894157318852</v>
      </c>
      <c r="M1721" s="1">
        <f t="shared" si="1929"/>
        <v>1.6871745433501424</v>
      </c>
      <c r="N1721" s="1">
        <f t="shared" si="1929"/>
        <v>1.4208177279323175</v>
      </c>
      <c r="O1721" s="1">
        <f t="shared" si="1929"/>
        <v>1.2182094432727322</v>
      </c>
      <c r="P1721" s="1">
        <f t="shared" si="1917"/>
        <v>0.13342821168536734</v>
      </c>
      <c r="Q1721" s="1">
        <f t="shared" si="1917"/>
        <v>-8.0107946048472378E-2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4.434150636667745</v>
      </c>
      <c r="G1722" s="1">
        <f t="shared" si="1915"/>
        <v>4.3986161883125101</v>
      </c>
      <c r="H1722" s="1">
        <f t="shared" si="1915"/>
        <v>4.6252030141108254</v>
      </c>
      <c r="I1722" s="1">
        <f t="shared" si="1915"/>
        <v>4.1240530873133494</v>
      </c>
      <c r="J1722" s="1">
        <f t="shared" si="1915"/>
        <v>2.8976957442554911</v>
      </c>
      <c r="K1722" s="1">
        <f t="shared" si="1915"/>
        <v>2.2323707284801197</v>
      </c>
      <c r="L1722" s="1">
        <f t="shared" ref="L1722:O1722" si="1930">L31</f>
        <v>1.9209899771008392</v>
      </c>
      <c r="M1722" s="1">
        <f t="shared" si="1930"/>
        <v>1.6613165327657478</v>
      </c>
      <c r="N1722" s="1">
        <f t="shared" si="1930"/>
        <v>1.5110194452336176</v>
      </c>
      <c r="O1722" s="1">
        <f t="shared" si="1930"/>
        <v>1.3740731944286013</v>
      </c>
      <c r="P1722" s="1">
        <f t="shared" si="1917"/>
        <v>1.269787764383411</v>
      </c>
      <c r="Q1722" s="1">
        <f t="shared" si="1917"/>
        <v>1.2165225044595518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6.8367494664447221</v>
      </c>
      <c r="G1723" s="1">
        <f t="shared" si="1931"/>
        <v>6.7766298235365987</v>
      </c>
      <c r="H1723" s="1">
        <f t="shared" si="1931"/>
        <v>8.5454498663247236</v>
      </c>
      <c r="I1723" s="1">
        <f t="shared" si="1931"/>
        <v>12.925857048779189</v>
      </c>
      <c r="J1723" s="1">
        <f t="shared" si="1931"/>
        <v>11.111815504355882</v>
      </c>
      <c r="K1723" s="1">
        <f t="shared" si="1931"/>
        <v>11.029572693023706</v>
      </c>
      <c r="L1723" s="1">
        <f t="shared" ref="L1723:O1723" si="1932">L33</f>
        <v>10.782522260605004</v>
      </c>
      <c r="M1723" s="1">
        <f t="shared" si="1932"/>
        <v>10.680956749977913</v>
      </c>
      <c r="N1723" s="1">
        <f t="shared" si="1932"/>
        <v>10.44504985286461</v>
      </c>
      <c r="O1723" s="1">
        <f t="shared" si="1932"/>
        <v>10.11526010033039</v>
      </c>
      <c r="P1723" s="1">
        <f t="shared" ref="P1723:Q1725" si="1933">P33</f>
        <v>8.8105611599803897</v>
      </c>
      <c r="Q1723" s="1">
        <f t="shared" si="1933"/>
        <v>8.5212936817797154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2.4007048900805978</v>
      </c>
      <c r="G1724" s="1">
        <f t="shared" si="1931"/>
        <v>2.3779865476829389</v>
      </c>
      <c r="H1724" s="1">
        <f t="shared" si="1931"/>
        <v>3.9169373019476681</v>
      </c>
      <c r="I1724" s="1">
        <f t="shared" si="1931"/>
        <v>2.4169102385497592</v>
      </c>
      <c r="J1724" s="1">
        <f t="shared" si="1931"/>
        <v>1.8292260371843101</v>
      </c>
      <c r="K1724" s="1">
        <f t="shared" si="1931"/>
        <v>1.8644413299437925</v>
      </c>
      <c r="L1724" s="1">
        <f t="shared" ref="L1724:O1724" si="1934">L34</f>
        <v>1.7672894157318852</v>
      </c>
      <c r="M1724" s="1">
        <f t="shared" si="1934"/>
        <v>1.6871745433501424</v>
      </c>
      <c r="N1724" s="1">
        <f t="shared" si="1934"/>
        <v>1.4208177279323175</v>
      </c>
      <c r="O1724" s="1">
        <f t="shared" si="1934"/>
        <v>1.2182094432727322</v>
      </c>
      <c r="P1724" s="1">
        <f t="shared" si="1933"/>
        <v>0.13342821168536734</v>
      </c>
      <c r="Q1724" s="1">
        <f t="shared" si="1933"/>
        <v>-8.0107946048472378E-2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4.434150636667745</v>
      </c>
      <c r="G1725" s="1">
        <f t="shared" si="1931"/>
        <v>4.3986161883125101</v>
      </c>
      <c r="H1725" s="1">
        <f t="shared" si="1931"/>
        <v>4.6252030141108254</v>
      </c>
      <c r="I1725" s="1">
        <f t="shared" si="1931"/>
        <v>4.1240530873133494</v>
      </c>
      <c r="J1725" s="1">
        <f t="shared" si="1931"/>
        <v>2.8976957442554911</v>
      </c>
      <c r="K1725" s="1">
        <f t="shared" si="1931"/>
        <v>2.2323707284801197</v>
      </c>
      <c r="L1725" s="1">
        <f t="shared" ref="L1725:O1725" si="1935">L35</f>
        <v>1.9209899771008392</v>
      </c>
      <c r="M1725" s="1">
        <f t="shared" si="1935"/>
        <v>1.6613165327657478</v>
      </c>
      <c r="N1725" s="1">
        <f t="shared" si="1935"/>
        <v>1.5110194452336176</v>
      </c>
      <c r="O1725" s="1">
        <f t="shared" si="1935"/>
        <v>1.3740731944286013</v>
      </c>
      <c r="P1725" s="1">
        <f t="shared" si="1933"/>
        <v>1.269787764383411</v>
      </c>
      <c r="Q1725" s="1">
        <f t="shared" si="1933"/>
        <v>1.2165225044595518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0.54786691168371338</v>
      </c>
      <c r="K1726" s="1">
        <f t="shared" si="1936"/>
        <v>0.16148223317248611</v>
      </c>
      <c r="L1726" s="1">
        <f t="shared" ref="L1726:O1726" si="1937">L37</f>
        <v>0.238222806089742</v>
      </c>
      <c r="M1726" s="1">
        <f t="shared" si="1937"/>
        <v>0.18074700583665315</v>
      </c>
      <c r="N1726" s="1">
        <f t="shared" si="1937"/>
        <v>9.7647829303815215E-3</v>
      </c>
      <c r="O1726" s="1">
        <f t="shared" si="1937"/>
        <v>2.8635958976569675E-2</v>
      </c>
      <c r="P1726" s="1">
        <f t="shared" ref="P1726:Q1739" si="1938">P37</f>
        <v>0</v>
      </c>
      <c r="Q1726" s="1">
        <f t="shared" si="1938"/>
        <v>0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0.54786691168371338</v>
      </c>
      <c r="K1729" s="1">
        <f t="shared" si="1936"/>
        <v>0.16148223317248611</v>
      </c>
      <c r="L1729" s="1">
        <f t="shared" ref="L1729:O1729" si="1941">L40</f>
        <v>0.238222806089742</v>
      </c>
      <c r="M1729" s="1">
        <f t="shared" si="1941"/>
        <v>0.18074700583665315</v>
      </c>
      <c r="N1729" s="1">
        <f t="shared" si="1941"/>
        <v>9.7647829303815215E-3</v>
      </c>
      <c r="O1729" s="1">
        <f t="shared" si="1941"/>
        <v>2.8635958976569675E-2</v>
      </c>
      <c r="P1729" s="1">
        <f t="shared" si="1938"/>
        <v>0</v>
      </c>
      <c r="Q1729" s="1">
        <f t="shared" si="1938"/>
        <v>0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117.06140580306672</v>
      </c>
      <c r="G1730" s="1">
        <f t="shared" si="1936"/>
        <v>107.23650120112407</v>
      </c>
      <c r="H1730" s="1">
        <f t="shared" si="1936"/>
        <v>113.57416880397948</v>
      </c>
      <c r="I1730" s="1">
        <f t="shared" si="1936"/>
        <v>121.57226855867192</v>
      </c>
      <c r="J1730" s="1">
        <f t="shared" si="1936"/>
        <v>126.79097622231501</v>
      </c>
      <c r="K1730" s="1">
        <f t="shared" si="1936"/>
        <v>129.31977829741541</v>
      </c>
      <c r="L1730" s="1">
        <f t="shared" ref="L1730:O1730" si="1942">L41</f>
        <v>130.02915954713859</v>
      </c>
      <c r="M1730" s="1">
        <f t="shared" si="1942"/>
        <v>128.21363496571377</v>
      </c>
      <c r="N1730" s="1">
        <f t="shared" si="1942"/>
        <v>124.65253147442284</v>
      </c>
      <c r="O1730" s="1">
        <f t="shared" si="1942"/>
        <v>120.57276428033229</v>
      </c>
      <c r="P1730" s="1">
        <f t="shared" si="1938"/>
        <v>121.28114795188462</v>
      </c>
      <c r="Q1730" s="1">
        <f t="shared" si="1938"/>
        <v>110.04260511278508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117.06140580306672</v>
      </c>
      <c r="G1731" s="1">
        <f t="shared" si="1936"/>
        <v>106.71999983509401</v>
      </c>
      <c r="H1731" s="1">
        <f t="shared" si="1936"/>
        <v>112.4070275355203</v>
      </c>
      <c r="I1731" s="1">
        <f t="shared" si="1936"/>
        <v>119.33822938544856</v>
      </c>
      <c r="J1731" s="1">
        <f t="shared" si="1936"/>
        <v>122.95928607247986</v>
      </c>
      <c r="K1731" s="1">
        <f t="shared" si="1936"/>
        <v>123.20420056139353</v>
      </c>
      <c r="L1731" s="1">
        <f t="shared" ref="L1731:O1731" si="1943">L42</f>
        <v>123.61810131363745</v>
      </c>
      <c r="M1731" s="1">
        <f t="shared" si="1943"/>
        <v>121.51630002896454</v>
      </c>
      <c r="N1731" s="1">
        <f t="shared" si="1943"/>
        <v>117.55601225244294</v>
      </c>
      <c r="O1731" s="1">
        <f t="shared" si="1943"/>
        <v>113.16269365169748</v>
      </c>
      <c r="P1731" s="1">
        <f t="shared" si="1938"/>
        <v>112.53887111217462</v>
      </c>
      <c r="Q1731" s="1">
        <f t="shared" si="1938"/>
        <v>100.89949422580898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117.06140580306672</v>
      </c>
      <c r="G1732" s="1">
        <f t="shared" si="1936"/>
        <v>106.71999983509401</v>
      </c>
      <c r="H1732" s="1">
        <f t="shared" si="1936"/>
        <v>112.4070275355203</v>
      </c>
      <c r="I1732" s="1">
        <f t="shared" si="1936"/>
        <v>119.33663610921708</v>
      </c>
      <c r="J1732" s="1">
        <f t="shared" si="1936"/>
        <v>122.95667798480034</v>
      </c>
      <c r="K1732" s="1">
        <f t="shared" si="1936"/>
        <v>123.20168325891171</v>
      </c>
      <c r="L1732" s="1">
        <f t="shared" ref="L1732:O1732" si="1944">L43</f>
        <v>123.61546495006851</v>
      </c>
      <c r="M1732" s="1">
        <f t="shared" si="1944"/>
        <v>121.51063985488669</v>
      </c>
      <c r="N1732" s="1">
        <f t="shared" si="1944"/>
        <v>117.55308452685782</v>
      </c>
      <c r="O1732" s="1">
        <f t="shared" si="1944"/>
        <v>113.15711071257516</v>
      </c>
      <c r="P1732" s="1">
        <f t="shared" si="1938"/>
        <v>112.53446836963249</v>
      </c>
      <c r="Q1732" s="1">
        <f t="shared" si="1938"/>
        <v>100.89008149521801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1.5932762314677369E-3</v>
      </c>
      <c r="J1733" s="1">
        <f t="shared" si="1936"/>
        <v>2.6080876795250381E-3</v>
      </c>
      <c r="K1733" s="1">
        <f t="shared" si="1936"/>
        <v>2.5173024818176217E-3</v>
      </c>
      <c r="L1733" s="1">
        <f t="shared" ref="L1733:O1733" si="1945">L44</f>
        <v>2.636363568935568E-3</v>
      </c>
      <c r="M1733" s="1">
        <f t="shared" si="1945"/>
        <v>5.6601740778407057E-3</v>
      </c>
      <c r="N1733" s="1">
        <f t="shared" si="1945"/>
        <v>2.9277255851183552E-3</v>
      </c>
      <c r="O1733" s="1">
        <f t="shared" si="1945"/>
        <v>5.5829391223184586E-3</v>
      </c>
      <c r="P1733" s="1">
        <f t="shared" si="1938"/>
        <v>4.4027425421207366E-3</v>
      </c>
      <c r="Q1733" s="1">
        <f t="shared" si="1938"/>
        <v>9.4127305909595012E-3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0.51650136603005492</v>
      </c>
      <c r="H1734" s="1">
        <f t="shared" si="1936"/>
        <v>1.1671412684591691</v>
      </c>
      <c r="I1734" s="1">
        <f t="shared" si="1936"/>
        <v>2.2340391732233611</v>
      </c>
      <c r="J1734" s="1">
        <f t="shared" si="1936"/>
        <v>3.8316901498351528</v>
      </c>
      <c r="K1734" s="1">
        <f t="shared" si="1936"/>
        <v>6.1155777360218737</v>
      </c>
      <c r="L1734" s="1">
        <f t="shared" ref="L1734:O1734" si="1946">L45</f>
        <v>6.4110582335011417</v>
      </c>
      <c r="M1734" s="1">
        <f t="shared" si="1946"/>
        <v>6.6973349367492254</v>
      </c>
      <c r="N1734" s="1">
        <f t="shared" si="1946"/>
        <v>7.0965192219799036</v>
      </c>
      <c r="O1734" s="1">
        <f t="shared" si="1946"/>
        <v>7.4100706286348155</v>
      </c>
      <c r="P1734" s="1">
        <f t="shared" si="1938"/>
        <v>8.7422768397099979</v>
      </c>
      <c r="Q1734" s="1">
        <f t="shared" si="1938"/>
        <v>9.1431108869760997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0.51650136603005492</v>
      </c>
      <c r="H1735" s="1">
        <f t="shared" si="1936"/>
        <v>1.1671412684591691</v>
      </c>
      <c r="I1735" s="1">
        <f t="shared" si="1936"/>
        <v>2.2340391732233611</v>
      </c>
      <c r="J1735" s="1">
        <f t="shared" si="1936"/>
        <v>2.2340391732233611</v>
      </c>
      <c r="K1735" s="1">
        <f t="shared" si="1936"/>
        <v>3.8316901498351528</v>
      </c>
      <c r="L1735" s="1">
        <f t="shared" ref="L1735:O1735" si="1947">L46</f>
        <v>6.1155777360218737</v>
      </c>
      <c r="M1735" s="1">
        <f t="shared" si="1947"/>
        <v>6.4110582335011417</v>
      </c>
      <c r="N1735" s="1">
        <f t="shared" si="1947"/>
        <v>6.6973349367492254</v>
      </c>
      <c r="O1735" s="1">
        <f t="shared" si="1947"/>
        <v>7.0965192219799036</v>
      </c>
      <c r="P1735" s="1">
        <f t="shared" si="1938"/>
        <v>7.4100706286348155</v>
      </c>
      <c r="Q1735" s="1">
        <f t="shared" si="1938"/>
        <v>8.7422768397099979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0.51650136603005492</v>
      </c>
      <c r="H1736" s="1">
        <f t="shared" si="1936"/>
        <v>1.1671412684591691</v>
      </c>
      <c r="I1736" s="1">
        <f t="shared" si="1936"/>
        <v>2.2340391732233611</v>
      </c>
      <c r="J1736" s="1">
        <f t="shared" si="1936"/>
        <v>2.2340391732233611</v>
      </c>
      <c r="K1736" s="1">
        <f t="shared" si="1936"/>
        <v>3.8316901498351528</v>
      </c>
      <c r="L1736" s="1">
        <f t="shared" ref="L1736:O1736" si="1948">L47</f>
        <v>6.1155777360218737</v>
      </c>
      <c r="M1736" s="1">
        <f t="shared" si="1948"/>
        <v>6.4110582335011417</v>
      </c>
      <c r="N1736" s="1">
        <f t="shared" si="1948"/>
        <v>6.6973349367492254</v>
      </c>
      <c r="O1736" s="1">
        <f t="shared" si="1948"/>
        <v>7.0965192219799036</v>
      </c>
      <c r="P1736" s="1">
        <f t="shared" si="1938"/>
        <v>7.4100706286348155</v>
      </c>
      <c r="Q1736" s="1">
        <f t="shared" si="1938"/>
        <v>8.7422768397099979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1.5976509766117917</v>
      </c>
      <c r="K1737" s="1">
        <f t="shared" si="1936"/>
        <v>2.2838875861867209</v>
      </c>
      <c r="L1737" s="1">
        <f t="shared" ref="L1737:O1737" si="1949">L48</f>
        <v>0.29548049747926797</v>
      </c>
      <c r="M1737" s="1">
        <f t="shared" si="1949"/>
        <v>0.28627670324808374</v>
      </c>
      <c r="N1737" s="1">
        <f t="shared" si="1949"/>
        <v>0.39918428523067817</v>
      </c>
      <c r="O1737" s="1">
        <f t="shared" si="1949"/>
        <v>0.31355140665491188</v>
      </c>
      <c r="P1737" s="1">
        <f t="shared" si="1938"/>
        <v>1.3322062110751824</v>
      </c>
      <c r="Q1737" s="1">
        <f t="shared" si="1938"/>
        <v>0.40083404726610183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1.5976509766117917</v>
      </c>
      <c r="K1738" s="1">
        <f t="shared" si="1936"/>
        <v>2.2838875861867209</v>
      </c>
      <c r="L1738" s="1">
        <f t="shared" ref="L1738:O1738" si="1950">L49</f>
        <v>0.29548049747926797</v>
      </c>
      <c r="M1738" s="1">
        <f t="shared" si="1950"/>
        <v>0.28627670324808374</v>
      </c>
      <c r="N1738" s="1">
        <f t="shared" si="1950"/>
        <v>0.39918428523067817</v>
      </c>
      <c r="O1738" s="1">
        <f t="shared" si="1950"/>
        <v>0.31355140665491188</v>
      </c>
      <c r="P1738" s="1">
        <f t="shared" si="1938"/>
        <v>1.3322062110751824</v>
      </c>
      <c r="Q1738" s="1">
        <f t="shared" si="1938"/>
        <v>0.40083404726610183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250.94817069514673</v>
      </c>
      <c r="G1739" s="1">
        <f t="shared" si="1936"/>
        <v>254.39244683048324</v>
      </c>
      <c r="H1739" s="1">
        <f t="shared" si="1936"/>
        <v>224.1778158143199</v>
      </c>
      <c r="I1739" s="1">
        <f t="shared" si="1936"/>
        <v>221.53123743877725</v>
      </c>
      <c r="J1739" s="1">
        <f t="shared" si="1936"/>
        <v>173.54259637744084</v>
      </c>
      <c r="K1739" s="1">
        <f t="shared" si="1936"/>
        <v>100.01470811887768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52.039662007867825</v>
      </c>
      <c r="O1739" s="1">
        <f t="shared" si="1951"/>
        <v>110.01741077492184</v>
      </c>
      <c r="P1739" s="1">
        <f t="shared" si="1938"/>
        <v>117.12711616692573</v>
      </c>
      <c r="Q1739" s="1">
        <f t="shared" si="1938"/>
        <v>129.69087557450865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-20.010001267658225</v>
      </c>
      <c r="G1740" s="1">
        <f t="shared" ref="G1740:K1740" si="1952">-G58+G51</f>
        <v>14.467600338293416</v>
      </c>
      <c r="H1740" s="1">
        <f t="shared" si="1952"/>
        <v>-13.978769276207586</v>
      </c>
      <c r="I1740" s="1">
        <f t="shared" si="1952"/>
        <v>-29.565793539957482</v>
      </c>
      <c r="J1740" s="1">
        <f t="shared" si="1952"/>
        <v>-8.1393013458681409</v>
      </c>
      <c r="K1740" s="1">
        <f t="shared" si="1952"/>
        <v>16.680216442844966</v>
      </c>
      <c r="L1740" s="1">
        <f t="shared" ref="L1740:O1740" si="1953">-L58+L51</f>
        <v>40.590554228165729</v>
      </c>
      <c r="M1740" s="1">
        <f t="shared" si="1953"/>
        <v>35.63880838019324</v>
      </c>
      <c r="N1740" s="1">
        <f t="shared" si="1953"/>
        <v>13.748222063319879</v>
      </c>
      <c r="O1740" s="1">
        <f t="shared" si="1953"/>
        <v>1.0078493793519669</v>
      </c>
      <c r="P1740" s="1">
        <f>-P58+P51</f>
        <v>0.88628454041609928</v>
      </c>
      <c r="Q1740" s="1">
        <f>-Q58+Q51</f>
        <v>4.2121516342081975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3.8677604187079776E-3</v>
      </c>
      <c r="L1741" s="1">
        <f t="shared" ref="L1741:O1741" si="1955">L56</f>
        <v>3.8895188753157047E-3</v>
      </c>
      <c r="M1741" s="1">
        <f t="shared" si="1955"/>
        <v>3.1549710598796428E-3</v>
      </c>
      <c r="N1741" s="1">
        <f t="shared" si="1955"/>
        <v>1.0851773352413775E-3</v>
      </c>
      <c r="O1741" s="1">
        <f t="shared" si="1955"/>
        <v>2.142820228239676E-3</v>
      </c>
      <c r="P1741" s="1">
        <f>P56</f>
        <v>1.5675159718957618E-3</v>
      </c>
      <c r="Q1741" s="1">
        <f>Q56</f>
        <v>3.9243603521221344E-3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44.97236567362885</v>
      </c>
      <c r="G1742" s="1">
        <f t="shared" si="1956"/>
        <v>48.190467068260986</v>
      </c>
      <c r="H1742" s="1">
        <f t="shared" si="1956"/>
        <v>48.190469578823397</v>
      </c>
      <c r="I1742" s="1">
        <f t="shared" si="1956"/>
        <v>48.190669515221643</v>
      </c>
      <c r="J1742" s="1">
        <f t="shared" si="1956"/>
        <v>48.191613713700519</v>
      </c>
      <c r="K1742" s="1">
        <f t="shared" si="1956"/>
        <v>48.191617603130283</v>
      </c>
      <c r="L1742" s="1">
        <f t="shared" ref="L1742:O1742" si="1957">L3</f>
        <v>48.191621626157229</v>
      </c>
      <c r="M1742" s="1">
        <f t="shared" si="1957"/>
        <v>48.191631841160159</v>
      </c>
      <c r="N1742" s="1">
        <f t="shared" si="1957"/>
        <v>48.191637184770855</v>
      </c>
      <c r="O1742" s="1">
        <f t="shared" si="1957"/>
        <v>48.191650931602709</v>
      </c>
      <c r="P1742" s="1">
        <f t="shared" ref="P1742:Q1758" si="1958">P3</f>
        <v>48.191666935135409</v>
      </c>
      <c r="Q1742" s="1">
        <f t="shared" si="1958"/>
        <v>48.191750387809407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11.111872321885919</v>
      </c>
      <c r="G1743" s="1">
        <f t="shared" si="1956"/>
        <v>11.95288268616903</v>
      </c>
      <c r="H1743" s="1">
        <f t="shared" si="1956"/>
        <v>13.214390881144805</v>
      </c>
      <c r="I1743" s="1">
        <f t="shared" si="1956"/>
        <v>15.316909173830062</v>
      </c>
      <c r="J1743" s="1">
        <f t="shared" si="1956"/>
        <v>15.849136870343967</v>
      </c>
      <c r="K1743" s="1">
        <f t="shared" si="1956"/>
        <v>16.266394028263509</v>
      </c>
      <c r="L1743" s="1">
        <f t="shared" ref="L1743:O1743" si="1959">L4</f>
        <v>16.611692972893628</v>
      </c>
      <c r="M1743" s="1">
        <f t="shared" si="1959"/>
        <v>16.956988160540536</v>
      </c>
      <c r="N1743" s="1">
        <f t="shared" si="1959"/>
        <v>17.015758968263874</v>
      </c>
      <c r="O1743" s="1">
        <f t="shared" si="1959"/>
        <v>17.074523578067438</v>
      </c>
      <c r="P1743" s="1">
        <f t="shared" si="1958"/>
        <v>17.133292346042712</v>
      </c>
      <c r="Q1743" s="1">
        <f t="shared" si="1958"/>
        <v>17.192054793072909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7.5116653046015243</v>
      </c>
      <c r="G1744" s="1">
        <f t="shared" si="1956"/>
        <v>7.5431404620248932</v>
      </c>
      <c r="H1744" s="1">
        <f t="shared" si="1956"/>
        <v>7.5903456650349828</v>
      </c>
      <c r="I1744" s="1">
        <f t="shared" si="1956"/>
        <v>7.6690259174476205</v>
      </c>
      <c r="J1744" s="1">
        <f t="shared" si="1956"/>
        <v>7.6690238796411405</v>
      </c>
      <c r="K1744" s="1">
        <f t="shared" si="1956"/>
        <v>7.6690240950491892</v>
      </c>
      <c r="L1744" s="1">
        <f t="shared" ref="L1744:O1744" si="1960">L5</f>
        <v>7.6690242969676605</v>
      </c>
      <c r="M1744" s="1">
        <f t="shared" si="1960"/>
        <v>7.669020725977731</v>
      </c>
      <c r="N1744" s="1">
        <f t="shared" si="1960"/>
        <v>7.6690241113258502</v>
      </c>
      <c r="O1744" s="1">
        <f t="shared" si="1960"/>
        <v>7.6690212530865276</v>
      </c>
      <c r="P1744" s="1">
        <f t="shared" si="1958"/>
        <v>7.6690226085555659</v>
      </c>
      <c r="Q1744" s="1">
        <f t="shared" si="1958"/>
        <v>7.6690175657364898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3.1682386992806801</v>
      </c>
      <c r="G1745" s="1">
        <f t="shared" si="1956"/>
        <v>3.4956718872552623</v>
      </c>
      <c r="H1745" s="1">
        <f t="shared" si="1956"/>
        <v>3.9868118655400755</v>
      </c>
      <c r="I1745" s="1">
        <f t="shared" si="1956"/>
        <v>4.805385263711428</v>
      </c>
      <c r="J1745" s="1">
        <f t="shared" si="1956"/>
        <v>4.8053823359732775</v>
      </c>
      <c r="K1745" s="1">
        <f t="shared" si="1956"/>
        <v>4.8053825519074458</v>
      </c>
      <c r="L1745" s="1">
        <f t="shared" ref="L1745:O1745" si="1961">L6</f>
        <v>4.8053827431986873</v>
      </c>
      <c r="M1745" s="1">
        <f t="shared" si="1961"/>
        <v>4.8053774936286064</v>
      </c>
      <c r="N1745" s="1">
        <f t="shared" si="1961"/>
        <v>4.8053825499614726</v>
      </c>
      <c r="O1745" s="1">
        <f t="shared" si="1961"/>
        <v>4.805378465004023</v>
      </c>
      <c r="P1745" s="1">
        <f t="shared" si="1958"/>
        <v>4.8053804209316704</v>
      </c>
      <c r="Q1745" s="1">
        <f t="shared" si="1958"/>
        <v>4.8053734132247454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23.180589347860725</v>
      </c>
      <c r="G1746" s="1">
        <f t="shared" si="1956"/>
        <v>25.198772032811796</v>
      </c>
      <c r="H1746" s="1">
        <f t="shared" si="1956"/>
        <v>23.398921167103531</v>
      </c>
      <c r="I1746" s="1">
        <f t="shared" si="1956"/>
        <v>20.399349160232529</v>
      </c>
      <c r="J1746" s="1">
        <f t="shared" si="1956"/>
        <v>19.868070627742135</v>
      </c>
      <c r="K1746" s="1">
        <f t="shared" si="1956"/>
        <v>19.450816927910139</v>
      </c>
      <c r="L1746" s="1">
        <f t="shared" ref="L1746:O1746" si="1962">L7</f>
        <v>19.105521613097256</v>
      </c>
      <c r="M1746" s="1">
        <f t="shared" si="1962"/>
        <v>18.760245461013284</v>
      </c>
      <c r="N1746" s="1">
        <f t="shared" si="1962"/>
        <v>18.701471555219662</v>
      </c>
      <c r="O1746" s="1">
        <f t="shared" si="1962"/>
        <v>18.642727635444722</v>
      </c>
      <c r="P1746" s="1">
        <f t="shared" si="1958"/>
        <v>18.583971559605462</v>
      </c>
      <c r="Q1746" s="1">
        <f t="shared" si="1958"/>
        <v>18.525304615775266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69.842476514366041</v>
      </c>
      <c r="G1747" s="1">
        <f t="shared" si="1956"/>
        <v>69.888403611117411</v>
      </c>
      <c r="H1747" s="1">
        <f t="shared" si="1956"/>
        <v>69.49557475248929</v>
      </c>
      <c r="I1747" s="1">
        <f t="shared" si="1956"/>
        <v>69.045990105113958</v>
      </c>
      <c r="J1747" s="1">
        <f t="shared" si="1956"/>
        <v>68.943711769604391</v>
      </c>
      <c r="K1747" s="1">
        <f t="shared" si="1956"/>
        <v>69.165469927451525</v>
      </c>
      <c r="L1747" s="1">
        <f t="shared" ref="L1747:O1747" si="1963">L8</f>
        <v>69.387338365778334</v>
      </c>
      <c r="M1747" s="1">
        <f t="shared" si="1963"/>
        <v>69.609323142258859</v>
      </c>
      <c r="N1747" s="1">
        <f t="shared" si="1963"/>
        <v>69.609212071804478</v>
      </c>
      <c r="O1747" s="1">
        <f t="shared" si="1963"/>
        <v>69.609377763339523</v>
      </c>
      <c r="P1747" s="1">
        <f t="shared" si="1958"/>
        <v>69.60938071212216</v>
      </c>
      <c r="Q1747" s="1">
        <f t="shared" si="1958"/>
        <v>69.609434396469524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35.836563456256322</v>
      </c>
      <c r="G1748" s="1">
        <f t="shared" si="1956"/>
        <v>35.88238255024293</v>
      </c>
      <c r="H1748" s="1">
        <f t="shared" si="1956"/>
        <v>35.489449004217995</v>
      </c>
      <c r="I1748" s="1">
        <f t="shared" si="1956"/>
        <v>35.039971556957461</v>
      </c>
      <c r="J1748" s="1">
        <f t="shared" si="1956"/>
        <v>34.937587499861912</v>
      </c>
      <c r="K1748" s="1">
        <f t="shared" si="1956"/>
        <v>35.159451255710515</v>
      </c>
      <c r="L1748" s="1">
        <f t="shared" ref="L1748:O1748" si="1964">L9</f>
        <v>35.38131678104412</v>
      </c>
      <c r="M1748" s="1">
        <f t="shared" si="1964"/>
        <v>35.603187259808976</v>
      </c>
      <c r="N1748" s="1">
        <f t="shared" si="1964"/>
        <v>35.603183280308322</v>
      </c>
      <c r="O1748" s="1">
        <f t="shared" si="1964"/>
        <v>35.603190538235758</v>
      </c>
      <c r="P1748" s="1">
        <f t="shared" si="1958"/>
        <v>35.603184914584283</v>
      </c>
      <c r="Q1748" s="1">
        <f t="shared" si="1958"/>
        <v>35.603191093785668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34.005913058109712</v>
      </c>
      <c r="G1749" s="1">
        <f t="shared" si="1956"/>
        <v>34.006021060874481</v>
      </c>
      <c r="H1749" s="1">
        <f t="shared" si="1956"/>
        <v>34.006125748271295</v>
      </c>
      <c r="I1749" s="1">
        <f t="shared" si="1956"/>
        <v>34.00601854815649</v>
      </c>
      <c r="J1749" s="1">
        <f t="shared" si="1956"/>
        <v>34.006124269742472</v>
      </c>
      <c r="K1749" s="1">
        <f t="shared" si="1956"/>
        <v>34.00601867174101</v>
      </c>
      <c r="L1749" s="1">
        <f t="shared" ref="L1749:O1749" si="1965">L10</f>
        <v>34.006021584734221</v>
      </c>
      <c r="M1749" s="1">
        <f t="shared" si="1965"/>
        <v>34.006135882449883</v>
      </c>
      <c r="N1749" s="1">
        <f t="shared" si="1965"/>
        <v>34.006028791496163</v>
      </c>
      <c r="O1749" s="1">
        <f t="shared" si="1965"/>
        <v>34.006187225103773</v>
      </c>
      <c r="P1749" s="1">
        <f t="shared" si="1958"/>
        <v>34.006195797537877</v>
      </c>
      <c r="Q1749" s="1">
        <f t="shared" si="1958"/>
        <v>34.006243302683856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3.7980837408231323</v>
      </c>
      <c r="G1750" s="1">
        <f t="shared" si="1956"/>
        <v>12.518933228563961</v>
      </c>
      <c r="H1750" s="1">
        <f t="shared" si="1956"/>
        <v>12.540210771190093</v>
      </c>
      <c r="I1750" s="1">
        <f t="shared" si="1956"/>
        <v>12.540421647340132</v>
      </c>
      <c r="J1750" s="1">
        <f t="shared" si="1956"/>
        <v>12.540424955652249</v>
      </c>
      <c r="K1750" s="1">
        <f t="shared" si="1956"/>
        <v>12.542172158880096</v>
      </c>
      <c r="L1750" s="1">
        <f t="shared" ref="L1750:O1750" si="1966">L11</f>
        <v>12.542213683525176</v>
      </c>
      <c r="M1750" s="1">
        <f t="shared" si="1966"/>
        <v>12.542270812921013</v>
      </c>
      <c r="N1750" s="1">
        <f t="shared" si="1966"/>
        <v>12.5423038171574</v>
      </c>
      <c r="O1750" s="1">
        <f t="shared" si="1966"/>
        <v>12.542396760407792</v>
      </c>
      <c r="P1750" s="1">
        <f t="shared" si="1958"/>
        <v>12.54252033697515</v>
      </c>
      <c r="Q1750" s="1">
        <f t="shared" si="1958"/>
        <v>12.542956234791779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149.43048084894102</v>
      </c>
      <c r="G1751" s="1">
        <f t="shared" si="1956"/>
        <v>125.60749575949596</v>
      </c>
      <c r="H1751" s="1">
        <f t="shared" si="1956"/>
        <v>141.92223358115112</v>
      </c>
      <c r="I1751" s="1">
        <f t="shared" si="1956"/>
        <v>149.99769151365189</v>
      </c>
      <c r="J1751" s="1">
        <f t="shared" si="1956"/>
        <v>150.04386240115784</v>
      </c>
      <c r="K1751" s="1">
        <f t="shared" si="1956"/>
        <v>150.08117551107406</v>
      </c>
      <c r="L1751" s="1">
        <f t="shared" ref="L1751:O1751" si="1967">L12</f>
        <v>150.11865513878504</v>
      </c>
      <c r="M1751" s="1">
        <f t="shared" si="1967"/>
        <v>150.15849328986556</v>
      </c>
      <c r="N1751" s="1">
        <f t="shared" si="1967"/>
        <v>150.19449058779779</v>
      </c>
      <c r="O1751" s="1">
        <f t="shared" si="1967"/>
        <v>150.23826407367372</v>
      </c>
      <c r="P1751" s="1">
        <f t="shared" si="1958"/>
        <v>150.29037290831673</v>
      </c>
      <c r="Q1751" s="1">
        <f t="shared" si="1958"/>
        <v>150.8459885667682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66.745679999980808</v>
      </c>
      <c r="G1752" s="1">
        <f t="shared" si="1968"/>
        <v>49.798809779955171</v>
      </c>
      <c r="H1752" s="1">
        <f t="shared" si="1968"/>
        <v>68.531593866773889</v>
      </c>
      <c r="I1752" s="1">
        <f t="shared" si="1968"/>
        <v>69.615857163570837</v>
      </c>
      <c r="J1752" s="1">
        <f t="shared" si="1968"/>
        <v>70.699960870233951</v>
      </c>
      <c r="K1752" s="1">
        <f t="shared" si="1968"/>
        <v>71.784589094699825</v>
      </c>
      <c r="L1752" s="1">
        <f t="shared" ref="L1752:O1752" si="1969">L13</f>
        <v>72.868559920096487</v>
      </c>
      <c r="M1752" s="1">
        <f t="shared" si="1969"/>
        <v>73.953597419826451</v>
      </c>
      <c r="N1752" s="1">
        <f t="shared" si="1969"/>
        <v>73.953615266848786</v>
      </c>
      <c r="O1752" s="1">
        <f t="shared" si="1969"/>
        <v>73.953791334804748</v>
      </c>
      <c r="P1752" s="1">
        <f t="shared" si="1958"/>
        <v>73.953756757337388</v>
      </c>
      <c r="Q1752" s="1">
        <f t="shared" si="1958"/>
        <v>73.952734323564002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66.632400000015295</v>
      </c>
      <c r="G1753" s="1">
        <f t="shared" si="1968"/>
        <v>55.764011057359234</v>
      </c>
      <c r="H1753" s="1">
        <f t="shared" si="1968"/>
        <v>65.553797386868823</v>
      </c>
      <c r="I1753" s="1">
        <f t="shared" si="1968"/>
        <v>64.471643720365421</v>
      </c>
      <c r="J1753" s="1">
        <f t="shared" si="1968"/>
        <v>63.38769671107741</v>
      </c>
      <c r="K1753" s="1">
        <f t="shared" si="1968"/>
        <v>62.303070720907442</v>
      </c>
      <c r="L1753" s="1">
        <f t="shared" ref="L1753:O1753" si="1970">L14</f>
        <v>61.21910062504363</v>
      </c>
      <c r="M1753" s="1">
        <f t="shared" si="1970"/>
        <v>60.134063816027634</v>
      </c>
      <c r="N1753" s="1">
        <f t="shared" si="1970"/>
        <v>60.134047861769773</v>
      </c>
      <c r="O1753" s="1">
        <f t="shared" si="1970"/>
        <v>60.133874116491441</v>
      </c>
      <c r="P1753" s="1">
        <f t="shared" si="1958"/>
        <v>60.133913392663843</v>
      </c>
      <c r="Q1753" s="1">
        <f t="shared" si="1958"/>
        <v>60.13496256772455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16.052400848944917</v>
      </c>
      <c r="G1754" s="1">
        <f t="shared" si="1968"/>
        <v>20.044674922181553</v>
      </c>
      <c r="H1754" s="1">
        <f t="shared" si="1968"/>
        <v>7.8368423275084167</v>
      </c>
      <c r="I1754" s="1">
        <f t="shared" si="1968"/>
        <v>15.910190629715618</v>
      </c>
      <c r="J1754" s="1">
        <f t="shared" si="1968"/>
        <v>15.956204819846487</v>
      </c>
      <c r="K1754" s="1">
        <f t="shared" si="1968"/>
        <v>15.993515695466801</v>
      </c>
      <c r="L1754" s="1">
        <f t="shared" ref="L1754:O1754" si="1971">L15</f>
        <v>16.03099459364492</v>
      </c>
      <c r="M1754" s="1">
        <f t="shared" si="1971"/>
        <v>16.070832054011468</v>
      </c>
      <c r="N1754" s="1">
        <f t="shared" si="1971"/>
        <v>16.106827459179254</v>
      </c>
      <c r="O1754" s="1">
        <f t="shared" si="1971"/>
        <v>16.150598622377533</v>
      </c>
      <c r="P1754" s="1">
        <f t="shared" si="1958"/>
        <v>16.202702758315482</v>
      </c>
      <c r="Q1754" s="1">
        <f t="shared" si="1958"/>
        <v>16.758291675479658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12.556448479516265</v>
      </c>
      <c r="G1755" s="1">
        <f t="shared" si="1968"/>
        <v>16.522246124542903</v>
      </c>
      <c r="H1755" s="1">
        <f t="shared" si="1968"/>
        <v>32.456800646649604</v>
      </c>
      <c r="I1755" s="1">
        <f t="shared" si="1968"/>
        <v>53.419265890243814</v>
      </c>
      <c r="J1755" s="1">
        <f t="shared" si="1968"/>
        <v>56.298295567428212</v>
      </c>
      <c r="K1755" s="1">
        <f t="shared" si="1968"/>
        <v>58.929130234466385</v>
      </c>
      <c r="L1755" s="1">
        <f t="shared" ref="L1755:O1755" si="1972">L16</f>
        <v>61.606468084259831</v>
      </c>
      <c r="M1755" s="1">
        <f t="shared" si="1972"/>
        <v>64.343265326326488</v>
      </c>
      <c r="N1755" s="1">
        <f t="shared" si="1972"/>
        <v>66.88859221425011</v>
      </c>
      <c r="O1755" s="1">
        <f t="shared" si="1972"/>
        <v>69.840494355739878</v>
      </c>
      <c r="P1755" s="1">
        <f t="shared" si="1958"/>
        <v>73.238909991767272</v>
      </c>
      <c r="Q1755" s="1">
        <f t="shared" si="1958"/>
        <v>76.635479503207776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0.52400623634136234</v>
      </c>
      <c r="G1756" s="1">
        <f t="shared" si="1968"/>
        <v>0.54529731563285722</v>
      </c>
      <c r="H1756" s="1">
        <f t="shared" si="1968"/>
        <v>0.50317049142391412</v>
      </c>
      <c r="I1756" s="1">
        <f t="shared" si="1968"/>
        <v>0.56614467878788066</v>
      </c>
      <c r="J1756" s="1">
        <f t="shared" si="1968"/>
        <v>0.57170643079271544</v>
      </c>
      <c r="K1756" s="1">
        <f t="shared" si="1968"/>
        <v>0.57180799856713671</v>
      </c>
      <c r="L1756" s="1">
        <f t="shared" ref="L1756:O1756" si="1973">L17</f>
        <v>0.58290339491280985</v>
      </c>
      <c r="M1756" s="1">
        <f t="shared" si="1973"/>
        <v>0.58299040012895431</v>
      </c>
      <c r="N1756" s="1">
        <f t="shared" si="1973"/>
        <v>0.58389202314932798</v>
      </c>
      <c r="O1756" s="1">
        <f t="shared" si="1973"/>
        <v>0.58391229793843746</v>
      </c>
      <c r="P1756" s="1">
        <f t="shared" si="1958"/>
        <v>0.58421891705644435</v>
      </c>
      <c r="Q1756" s="1">
        <f t="shared" si="1958"/>
        <v>0.58572671966794732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18.873007886048686</v>
      </c>
      <c r="G1757" s="1">
        <f t="shared" si="1968"/>
        <v>22.214697477888976</v>
      </c>
      <c r="H1757" s="1">
        <f t="shared" si="1968"/>
        <v>26.291102433194716</v>
      </c>
      <c r="I1757" s="1">
        <f t="shared" si="1968"/>
        <v>30.768711150559341</v>
      </c>
      <c r="J1757" s="1">
        <f t="shared" si="1968"/>
        <v>39.089273049596336</v>
      </c>
      <c r="K1757" s="1">
        <f t="shared" si="1968"/>
        <v>42.129743383761934</v>
      </c>
      <c r="L1757" s="1">
        <f t="shared" ref="L1757:O1757" si="1974">L18</f>
        <v>43.931598172365256</v>
      </c>
      <c r="M1757" s="1">
        <f t="shared" si="1974"/>
        <v>46.864782419896379</v>
      </c>
      <c r="N1757" s="1">
        <f t="shared" si="1974"/>
        <v>49.058751163954099</v>
      </c>
      <c r="O1757" s="1">
        <f t="shared" si="1974"/>
        <v>52.281801171806634</v>
      </c>
      <c r="P1757" s="1">
        <f t="shared" si="1958"/>
        <v>54.473606521377306</v>
      </c>
      <c r="Q1757" s="1">
        <f t="shared" si="1958"/>
        <v>55.898299007602709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5.1409484293805029E-4</v>
      </c>
      <c r="L1758" s="1">
        <f t="shared" ref="L1758:O1758" si="1975">L19</f>
        <v>6.0218018468370223E-2</v>
      </c>
      <c r="M1758" s="1">
        <f t="shared" si="1975"/>
        <v>0.11519163944313712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22.378454105863295</v>
      </c>
      <c r="G1759" s="3">
        <f t="shared" si="1976"/>
        <v>24.393004067520689</v>
      </c>
      <c r="H1759" s="3">
        <f t="shared" si="1976"/>
        <v>28.889466986675895</v>
      </c>
      <c r="I1759" s="3">
        <f t="shared" si="1976"/>
        <v>33.014671131179142</v>
      </c>
      <c r="J1759" s="3">
        <f t="shared" si="1976"/>
        <v>33.471992463850235</v>
      </c>
      <c r="K1759" s="3">
        <f t="shared" si="1976"/>
        <v>33.576650777076985</v>
      </c>
      <c r="L1759" s="3">
        <f t="shared" ref="L1759:O1759" si="1977">SUM(L1760,L1762,L1766,L1770,L1786,L1793,L1801,L1803,L1811,L1815,L1809)</f>
        <v>33.393224293269618</v>
      </c>
      <c r="M1759" s="3">
        <f t="shared" si="1977"/>
        <v>34.312309034906612</v>
      </c>
      <c r="N1759" s="3">
        <f t="shared" si="1977"/>
        <v>35.894603231779115</v>
      </c>
      <c r="O1759" s="3">
        <f t="shared" si="1977"/>
        <v>37.449309002312219</v>
      </c>
      <c r="P1759" s="3">
        <f>SUM(P1760,P1762,P1766,P1770,P1786,P1793,P1801,P1803,P1811,P1815,P1809)</f>
        <v>38.435594986692522</v>
      </c>
      <c r="Q1759" s="3">
        <f>SUM(Q1760,Q1762,Q1766,Q1770,Q1786,Q1793,Q1801,Q1803,Q1811,Q1815,Q1809)</f>
        <v>39.565151188203821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3.0935586172097853</v>
      </c>
      <c r="G1760" s="1">
        <f t="shared" ref="G1760:O1760" si="1978">+G1761</f>
        <v>3.0935579332568159</v>
      </c>
      <c r="H1760" s="1">
        <f t="shared" si="1978"/>
        <v>2.9139929039046271</v>
      </c>
      <c r="I1760" s="1">
        <f t="shared" si="1978"/>
        <v>2.7577491471572193</v>
      </c>
      <c r="J1760" s="1">
        <f t="shared" si="1978"/>
        <v>2.1741248042201269</v>
      </c>
      <c r="K1760" s="1">
        <f t="shared" si="1978"/>
        <v>1.3532710188347103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0.65095450495255303</v>
      </c>
      <c r="O1760" s="1">
        <f t="shared" si="1978"/>
        <v>1.3727472759603696</v>
      </c>
      <c r="P1760" s="1">
        <f>+P1761</f>
        <v>1.4614604209039928</v>
      </c>
      <c r="Q1760" s="1">
        <f>+Q1761</f>
        <v>1.6182254381876204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3.0935586172097853</v>
      </c>
      <c r="G1761" s="1">
        <f>'[1]Electricity and CHPs_CAP'!C$14</f>
        <v>3.0935579332568159</v>
      </c>
      <c r="H1761" s="1">
        <f>'[1]Electricity and CHPs_CAP'!D$14</f>
        <v>2.9139929039046271</v>
      </c>
      <c r="I1761" s="1">
        <f>'[1]Electricity and CHPs_CAP'!E$14</f>
        <v>2.7577491471572193</v>
      </c>
      <c r="J1761" s="1">
        <f>'[1]Electricity and CHPs_CAP'!F$14</f>
        <v>2.1741248042201269</v>
      </c>
      <c r="K1761" s="1">
        <f>'[1]Electricity and CHPs_CAP'!G$14</f>
        <v>1.3532710188347103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0.65095450495255303</v>
      </c>
      <c r="O1761" s="1">
        <f>'[1]Electricity and CHPs_CAP'!K$14</f>
        <v>1.3727472759603696</v>
      </c>
      <c r="P1761" s="1">
        <f>'[1]Electricity and CHPs_CAP'!L$14</f>
        <v>1.4614604209039928</v>
      </c>
      <c r="Q1761" s="1">
        <f>'[1]Electricity and CHPs_CAP'!M$14</f>
        <v>1.6182254381876204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16.121580825292902</v>
      </c>
      <c r="H1762" s="1">
        <f t="shared" si="1980"/>
        <v>16.569633669741474</v>
      </c>
      <c r="I1762" s="1">
        <f t="shared" si="1980"/>
        <v>16.639022980973781</v>
      </c>
      <c r="J1762" s="1">
        <f t="shared" si="1980"/>
        <v>16.639254602560698</v>
      </c>
      <c r="K1762" s="1">
        <f t="shared" si="1980"/>
        <v>16.639261078247809</v>
      </c>
      <c r="L1762" s="1">
        <f t="shared" ref="L1762:O1762" si="1981">SUM(L1763:L1765)</f>
        <v>16.713766930778149</v>
      </c>
      <c r="M1762" s="1">
        <f t="shared" si="1981"/>
        <v>16.832230250367171</v>
      </c>
      <c r="N1762" s="1">
        <f t="shared" si="1981"/>
        <v>16.832233927141345</v>
      </c>
      <c r="O1762" s="1">
        <f t="shared" si="1981"/>
        <v>16.83236457011045</v>
      </c>
      <c r="P1762" s="1">
        <f>SUM(P1763:P1765)</f>
        <v>16.832386536600978</v>
      </c>
      <c r="Q1762" s="1">
        <f>SUM(Q1763:Q1765)</f>
        <v>16.834094283849591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7.3424936469601318</v>
      </c>
      <c r="H1763" s="1">
        <f>'[1]Electricity and CHPs_CAP'!D$15</f>
        <v>7.3501689671017694</v>
      </c>
      <c r="I1763" s="1">
        <f>'[1]Electricity and CHPs_CAP'!E$15</f>
        <v>7.4155788898917807</v>
      </c>
      <c r="J1763" s="1">
        <f>'[1]Electricity and CHPs_CAP'!F$15</f>
        <v>7.4157137527146029</v>
      </c>
      <c r="K1763" s="1">
        <f>'[1]Electricity and CHPs_CAP'!G$15</f>
        <v>7.4157167782993723</v>
      </c>
      <c r="L1763" s="1">
        <f>'[1]Electricity and CHPs_CAP'!H$15</f>
        <v>7.4901977258869854</v>
      </c>
      <c r="M1763" s="1">
        <f>'[1]Electricity and CHPs_CAP'!I$15</f>
        <v>7.6085496700858846</v>
      </c>
      <c r="N1763" s="1">
        <f>'[1]Electricity and CHPs_CAP'!J$15</f>
        <v>7.6085501377002842</v>
      </c>
      <c r="O1763" s="1">
        <f>'[1]Electricity and CHPs_CAP'!K$15</f>
        <v>7.6085544511619618</v>
      </c>
      <c r="P1763" s="1">
        <f>'[1]Electricity and CHPs_CAP'!L$15</f>
        <v>7.6085563517238031</v>
      </c>
      <c r="Q1763" s="1">
        <f>'[1]Electricity and CHPs_CAP'!M$15</f>
        <v>7.6085635427577838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4.8077155114103958</v>
      </c>
      <c r="H1764" s="1">
        <f>'[1]Electricity and CHPs_CAP'!D$16</f>
        <v>4.85967198183838</v>
      </c>
      <c r="I1764" s="1">
        <f>'[1]Electricity and CHPs_CAP'!E$16</f>
        <v>4.8636513702806745</v>
      </c>
      <c r="J1764" s="1">
        <f>'[1]Electricity and CHPs_CAP'!F$16</f>
        <v>4.863743421972921</v>
      </c>
      <c r="K1764" s="1">
        <f>'[1]Electricity and CHPs_CAP'!G$16</f>
        <v>4.8637456069810474</v>
      </c>
      <c r="L1764" s="1">
        <f>'[1]Electricity and CHPs_CAP'!H$16</f>
        <v>4.8637504597944234</v>
      </c>
      <c r="M1764" s="1">
        <f>'[1]Electricity and CHPs_CAP'!I$16</f>
        <v>4.8637594607727284</v>
      </c>
      <c r="N1764" s="1">
        <f>'[1]Electricity and CHPs_CAP'!J$16</f>
        <v>4.8637619035213744</v>
      </c>
      <c r="O1764" s="1">
        <f>'[1]Electricity and CHPs_CAP'!K$16</f>
        <v>4.8637736000064047</v>
      </c>
      <c r="P1764" s="1">
        <f>'[1]Electricity and CHPs_CAP'!L$16</f>
        <v>4.8637917365496941</v>
      </c>
      <c r="Q1764" s="1">
        <f>'[1]Electricity and CHPs_CAP'!M$16</f>
        <v>4.86499616861229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3.971371666922376</v>
      </c>
      <c r="H1765" s="1">
        <f>'[1]Electricity and CHPs_CAP'!D$17</f>
        <v>4.3597927208013258</v>
      </c>
      <c r="I1765" s="1">
        <f>'[1]Electricity and CHPs_CAP'!E$17</f>
        <v>4.3597927208013258</v>
      </c>
      <c r="J1765" s="1">
        <f>'[1]Electricity and CHPs_CAP'!F$17</f>
        <v>4.3597974278731746</v>
      </c>
      <c r="K1765" s="1">
        <f>'[1]Electricity and CHPs_CAP'!G$17</f>
        <v>4.3597986929673898</v>
      </c>
      <c r="L1765" s="1">
        <f>'[1]Electricity and CHPs_CAP'!H$17</f>
        <v>4.3598187450967396</v>
      </c>
      <c r="M1765" s="1">
        <f>'[1]Electricity and CHPs_CAP'!I$17</f>
        <v>4.3599211195085585</v>
      </c>
      <c r="N1765" s="1">
        <f>'[1]Electricity and CHPs_CAP'!J$17</f>
        <v>4.3599218859196869</v>
      </c>
      <c r="O1765" s="1">
        <f>'[1]Electricity and CHPs_CAP'!K$17</f>
        <v>4.3600365189420822</v>
      </c>
      <c r="P1765" s="1">
        <f>'[1]Electricity and CHPs_CAP'!L$17</f>
        <v>4.3600384483274821</v>
      </c>
      <c r="Q1765" s="1">
        <f>'[1]Electricity and CHPs_CAP'!M$17</f>
        <v>4.3605345724795166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3.2880214743589285E-2</v>
      </c>
      <c r="G1766" s="1">
        <f t="shared" ref="G1766:K1766" si="1982">SUM(G1767:G1769)</f>
        <v>2.9209675332902744E-2</v>
      </c>
      <c r="H1766" s="1">
        <f t="shared" si="1982"/>
        <v>1.9573770099173722E-2</v>
      </c>
      <c r="I1766" s="1">
        <f t="shared" si="1982"/>
        <v>6.0066458480090082E-2</v>
      </c>
      <c r="J1766" s="1">
        <f t="shared" si="1982"/>
        <v>9.8246510005953774E-2</v>
      </c>
      <c r="K1766" s="1">
        <f t="shared" si="1982"/>
        <v>0.10502112036667896</v>
      </c>
      <c r="L1766" s="1">
        <f t="shared" ref="L1766:O1766" si="1983">SUM(L1767:L1769)</f>
        <v>0.10396955634713997</v>
      </c>
      <c r="M1766" s="1">
        <f t="shared" si="1983"/>
        <v>0.1103741964905334</v>
      </c>
      <c r="N1766" s="1">
        <f t="shared" si="1983"/>
        <v>0.13883160840073411</v>
      </c>
      <c r="O1766" s="1">
        <f t="shared" si="1983"/>
        <v>0.12978360064356129</v>
      </c>
      <c r="P1766" s="1">
        <f>SUM(P1767:P1769)</f>
        <v>0.13804465780789349</v>
      </c>
      <c r="Q1766" s="1">
        <f>SUM(Q1767:Q1769)</f>
        <v>0.14055382371386121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2.1829277697989403E-2</v>
      </c>
      <c r="G1767" s="1">
        <f>'[1]Electricity and CHPs_CAP'!C$18</f>
        <v>2.1665705508471543E-2</v>
      </c>
      <c r="H1767" s="1">
        <f>'[1]Electricity and CHPs_CAP'!D$18</f>
        <v>1.2118237800925788E-2</v>
      </c>
      <c r="I1767" s="1">
        <f>'[1]Electricity and CHPs_CAP'!E$18</f>
        <v>3.3510680474318252E-2</v>
      </c>
      <c r="J1767" s="1">
        <f>'[1]Electricity and CHPs_CAP'!F$18</f>
        <v>5.8996403922520993E-2</v>
      </c>
      <c r="K1767" s="1">
        <f>'[1]Electricity and CHPs_CAP'!G$18</f>
        <v>5.9566209248132732E-2</v>
      </c>
      <c r="L1767" s="1">
        <f>'[1]Electricity and CHPs_CAP'!H$18</f>
        <v>5.3889312475053609E-2</v>
      </c>
      <c r="M1767" s="1">
        <f>'[1]Electricity and CHPs_CAP'!I$18</f>
        <v>5.2639070645130487E-2</v>
      </c>
      <c r="N1767" s="1">
        <f>'[1]Electricity and CHPs_CAP'!J$18</f>
        <v>7.0903217195917842E-2</v>
      </c>
      <c r="O1767" s="1">
        <f>'[1]Electricity and CHPs_CAP'!K$18</f>
        <v>6.186197758681964E-2</v>
      </c>
      <c r="P1767" s="1">
        <f>'[1]Electricity and CHPs_CAP'!L$18</f>
        <v>6.8755466419959194E-2</v>
      </c>
      <c r="Q1767" s="1">
        <f>'[1]Electricity and CHPs_CAP'!M$18</f>
        <v>7.2292239698093966E-2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2.7459066742165604E-3</v>
      </c>
      <c r="G1768" s="1">
        <f>'[1]Electricity and CHPs_CAP'!C$28</f>
        <v>1.1414456504235913E-3</v>
      </c>
      <c r="H1768" s="1">
        <f>'[1]Electricity and CHPs_CAP'!D$28</f>
        <v>1.0477981264930946E-3</v>
      </c>
      <c r="I1768" s="1">
        <f>'[1]Electricity and CHPs_CAP'!E$28</f>
        <v>7.6438594098936479E-4</v>
      </c>
      <c r="J1768" s="1">
        <f>'[1]Electricity and CHPs_CAP'!F$28</f>
        <v>7.2419676666429355E-4</v>
      </c>
      <c r="K1768" s="1">
        <f>'[1]Electricity and CHPs_CAP'!G$28</f>
        <v>4.2074341753823403E-4</v>
      </c>
      <c r="L1768" s="1">
        <f>'[1]Electricity and CHPs_CAP'!H$28</f>
        <v>4.2802377047701013E-4</v>
      </c>
      <c r="M1768" s="1">
        <f>'[1]Electricity and CHPs_CAP'!I$28</f>
        <v>6.641541516974979E-4</v>
      </c>
      <c r="N1768" s="1">
        <f>'[1]Electricity and CHPs_CAP'!J$28</f>
        <v>6.3847462491384256E-4</v>
      </c>
      <c r="O1768" s="1">
        <f>'[1]Electricity and CHPs_CAP'!K$28</f>
        <v>8.3346638520749063E-4</v>
      </c>
      <c r="P1768" s="1">
        <f>'[1]Electricity and CHPs_CAP'!L$28</f>
        <v>6.9363745708379604E-4</v>
      </c>
      <c r="Q1768" s="1">
        <f>'[1]Electricity and CHPs_CAP'!M$28</f>
        <v>1.1212663388018831E-3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8.3050303713833196E-3</v>
      </c>
      <c r="G1769" s="1">
        <f>'[1]Electricity and CHPs_CAP'!C$41</f>
        <v>6.4025241740076119E-3</v>
      </c>
      <c r="H1769" s="1">
        <f>'[1]Electricity and CHPs_CAP'!D$41</f>
        <v>6.4077341717548413E-3</v>
      </c>
      <c r="I1769" s="1">
        <f>'[1]Electricity and CHPs_CAP'!E$41</f>
        <v>2.5791392064782464E-2</v>
      </c>
      <c r="J1769" s="1">
        <f>'[1]Electricity and CHPs_CAP'!F$41</f>
        <v>3.8525909316768497E-2</v>
      </c>
      <c r="K1769" s="1">
        <f>'[1]Electricity and CHPs_CAP'!G$41</f>
        <v>4.5034167701007988E-2</v>
      </c>
      <c r="L1769" s="1">
        <f>'[1]Electricity and CHPs_CAP'!H$41</f>
        <v>4.9652220101609357E-2</v>
      </c>
      <c r="M1769" s="1">
        <f>'[1]Electricity and CHPs_CAP'!I$41</f>
        <v>5.7070971693705411E-2</v>
      </c>
      <c r="N1769" s="1">
        <f>'[1]Electricity and CHPs_CAP'!J$41</f>
        <v>6.7289916579902423E-2</v>
      </c>
      <c r="O1769" s="1">
        <f>'[1]Electricity and CHPs_CAP'!K$41</f>
        <v>6.7088156671534158E-2</v>
      </c>
      <c r="P1769" s="1">
        <f>'[1]Electricity and CHPs_CAP'!L$41</f>
        <v>6.8595553930850484E-2</v>
      </c>
      <c r="Q1769" s="1">
        <f>'[1]Electricity and CHPs_CAP'!M$41</f>
        <v>6.714031767696535E-2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0.22835914789371381</v>
      </c>
      <c r="G1770" s="1">
        <f t="shared" ref="G1770:K1770" si="1985">SUM(G1771:G1785)</f>
        <v>0.15994336605416179</v>
      </c>
      <c r="H1770" s="1">
        <f t="shared" si="1985"/>
        <v>0.1466404675153751</v>
      </c>
      <c r="I1770" s="1">
        <f t="shared" si="1985"/>
        <v>0.34372389590404201</v>
      </c>
      <c r="J1770" s="1">
        <f t="shared" si="1985"/>
        <v>0.49683301026655186</v>
      </c>
      <c r="K1770" s="1">
        <f t="shared" si="1985"/>
        <v>0.65225983217904071</v>
      </c>
      <c r="L1770" s="1">
        <f t="shared" ref="L1770:O1770" si="1986">SUM(L1771:L1785)</f>
        <v>0.75395778925283619</v>
      </c>
      <c r="M1770" s="1">
        <f t="shared" si="1986"/>
        <v>0.74317208852818806</v>
      </c>
      <c r="N1770" s="1">
        <f t="shared" si="1986"/>
        <v>1.0729208229352294</v>
      </c>
      <c r="O1770" s="1">
        <f t="shared" si="1986"/>
        <v>1.1016602058715328</v>
      </c>
      <c r="P1770" s="1">
        <f>SUM(P1771:P1785)</f>
        <v>1.1074127798952116</v>
      </c>
      <c r="Q1770" s="1">
        <f>SUM(Q1771:Q1785)</f>
        <v>1.1176654344906329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4.55989787708465E-3</v>
      </c>
      <c r="L1771" s="1">
        <f>'[1]Electricity and CHPs_CAP'!H$21</f>
        <v>9.3418435209271358E-2</v>
      </c>
      <c r="M1771" s="1">
        <f>'[1]Electricity and CHPs_CAP'!I$21</f>
        <v>0.18127290145213096</v>
      </c>
      <c r="N1771" s="1">
        <f>'[1]Electricity and CHPs_CAP'!J$21</f>
        <v>0.59166225224873892</v>
      </c>
      <c r="O1771" s="1">
        <f>'[1]Electricity and CHPs_CAP'!K$21</f>
        <v>0.70135372686529485</v>
      </c>
      <c r="P1771" s="1">
        <f>'[1]Electricity and CHPs_CAP'!L$21</f>
        <v>0.74143978037264613</v>
      </c>
      <c r="Q1771" s="1">
        <f>'[1]Electricity and CHPs_CAP'!M$21</f>
        <v>0.7293494405321187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1.6507149517653301E-2</v>
      </c>
      <c r="K1772" s="1">
        <f>'[1]Electricity and CHPs_CAP'!G$22</f>
        <v>6.8549343650145658E-2</v>
      </c>
      <c r="L1772" s="1">
        <f>'[1]Electricity and CHPs_CAP'!H$22</f>
        <v>6.8561524871655843E-2</v>
      </c>
      <c r="M1772" s="1">
        <f>'[1]Electricity and CHPs_CAP'!I$22</f>
        <v>6.8559822471847595E-2</v>
      </c>
      <c r="N1772" s="1">
        <f>'[1]Electricity and CHPs_CAP'!J$22</f>
        <v>6.851957413298887E-2</v>
      </c>
      <c r="O1772" s="1">
        <f>'[1]Electricity and CHPs_CAP'!K$22</f>
        <v>2.10263396253146E-2</v>
      </c>
      <c r="P1772" s="1">
        <f>'[1]Electricity and CHPs_CAP'!L$22</f>
        <v>5.5989944391665481E-3</v>
      </c>
      <c r="Q1772" s="1">
        <f>'[1]Electricity and CHPs_CAP'!M$22</f>
        <v>1.1541856942228389E-2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0</v>
      </c>
      <c r="M1773" s="1">
        <f>'[1]Electricity and CHPs_CAP'!I$23</f>
        <v>0</v>
      </c>
      <c r="N1773" s="1">
        <f>'[1]Electricity and CHPs_CAP'!J$23</f>
        <v>0</v>
      </c>
      <c r="O1773" s="1">
        <f>'[1]Electricity and CHPs_CAP'!K$23</f>
        <v>0</v>
      </c>
      <c r="P1773" s="1">
        <f>'[1]Electricity and CHPs_CAP'!L$23</f>
        <v>0</v>
      </c>
      <c r="Q1773" s="1">
        <f>'[1]Electricity and CHPs_CAP'!M$23</f>
        <v>0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4.7967194875370101E-2</v>
      </c>
      <c r="G1774" s="1">
        <f>IF('[1]Electricity and CHPs_CAP'!C$24&lt;0,0,'[1]Electricity and CHPs_CAP'!C$24)</f>
        <v>8.3489229996250303E-5</v>
      </c>
      <c r="H1774" s="1">
        <f>IF('[1]Electricity and CHPs_CAP'!D$24&lt;0,0,'[1]Electricity and CHPs_CAP'!D$24)</f>
        <v>1.1624408092925365E-3</v>
      </c>
      <c r="I1774" s="1">
        <f>IF('[1]Electricity and CHPs_CAP'!E$24&lt;0,0,'[1]Electricity and CHPs_CAP'!E$24)</f>
        <v>2.3078202151224199E-2</v>
      </c>
      <c r="J1774" s="1">
        <f>IF('[1]Electricity and CHPs_CAP'!F$24&lt;0,0,'[1]Electricity and CHPs_CAP'!F$24)</f>
        <v>4.1121284652804263E-2</v>
      </c>
      <c r="K1774" s="1">
        <f>IF('[1]Electricity and CHPs_CAP'!G$24&lt;0,0,'[1]Electricity and CHPs_CAP'!G$24)</f>
        <v>9.5857650900535704E-2</v>
      </c>
      <c r="L1774" s="1">
        <f>IF('[1]Electricity and CHPs_CAP'!H$24&lt;0,0,'[1]Electricity and CHPs_CAP'!H$24)</f>
        <v>9.0284350849948805E-2</v>
      </c>
      <c r="M1774" s="1">
        <f>IF('[1]Electricity and CHPs_CAP'!I$24&lt;0,0,'[1]Electricity and CHPs_CAP'!I$24)</f>
        <v>7.5154666290211572E-2</v>
      </c>
      <c r="N1774" s="1">
        <f>IF('[1]Electricity and CHPs_CAP'!J$24&lt;0,0,'[1]Electricity and CHPs_CAP'!J$24)</f>
        <v>2.4478506951916199E-2</v>
      </c>
      <c r="O1774" s="1">
        <f>IF('[1]Electricity and CHPs_CAP'!K$24&lt;0,0,'[1]Electricity and CHPs_CAP'!K$24)</f>
        <v>2.4073439983364003E-3</v>
      </c>
      <c r="P1774" s="1">
        <f>IF('[1]Electricity and CHPs_CAP'!L$24&lt;0,0,'[1]Electricity and CHPs_CAP'!L$24)</f>
        <v>1.2836112436669178E-3</v>
      </c>
      <c r="Q1774" s="1">
        <f>IF('[1]Electricity and CHPs_CAP'!M$24&lt;0,0,'[1]Electricity and CHPs_CAP'!M$24)</f>
        <v>1.9965467607603858E-3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1.72638132843312E-2</v>
      </c>
      <c r="L1775" s="1">
        <f>'[1]Electricity and CHPs_CAP'!H$29</f>
        <v>4.5659801243614802E-2</v>
      </c>
      <c r="M1775" s="1">
        <f>'[1]Electricity and CHPs_CAP'!I$29</f>
        <v>4.5703093309105845E-2</v>
      </c>
      <c r="N1775" s="1">
        <f>'[1]Electricity and CHPs_CAP'!J$29</f>
        <v>4.3417088048864051E-2</v>
      </c>
      <c r="O1775" s="1">
        <f>'[1]Electricity and CHPs_CAP'!K$29</f>
        <v>3.053966372856216E-2</v>
      </c>
      <c r="P1775" s="1">
        <f>'[1]Electricity and CHPs_CAP'!L$29</f>
        <v>2.3561878072092669E-3</v>
      </c>
      <c r="Q1775" s="1">
        <f>'[1]Electricity and CHPs_CAP'!M$29</f>
        <v>2.3258939207205977E-3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2.9093517638623306E-2</v>
      </c>
      <c r="G1776" s="1">
        <f>'[1]Electricity and CHPs_CAP'!C$39</f>
        <v>2.1518239555948192E-2</v>
      </c>
      <c r="H1776" s="1">
        <f>'[1]Electricity and CHPs_CAP'!D$39</f>
        <v>1.3696406418266895E-2</v>
      </c>
      <c r="I1776" s="1">
        <f>'[1]Electricity and CHPs_CAP'!E$39</f>
        <v>3.2553182713029503E-2</v>
      </c>
      <c r="J1776" s="1">
        <f>'[1]Electricity and CHPs_CAP'!F$39</f>
        <v>2.8441234710392709E-2</v>
      </c>
      <c r="K1776" s="1">
        <f>'[1]Electricity and CHPs_CAP'!G$39</f>
        <v>2.8453041182777496E-2</v>
      </c>
      <c r="L1776" s="1">
        <f>'[1]Electricity and CHPs_CAP'!H$39</f>
        <v>1.9474968740398828E-2</v>
      </c>
      <c r="M1776" s="1">
        <f>'[1]Electricity and CHPs_CAP'!I$39</f>
        <v>9.8263831658411509E-3</v>
      </c>
      <c r="N1776" s="1">
        <f>'[1]Electricity and CHPs_CAP'!J$39</f>
        <v>9.81358162357048E-3</v>
      </c>
      <c r="O1776" s="1">
        <f>'[1]Electricity and CHPs_CAP'!K$39</f>
        <v>9.8559810238351454E-3</v>
      </c>
      <c r="P1776" s="1">
        <f>'[1]Electricity and CHPs_CAP'!L$39</f>
        <v>1.0149947799303862E-2</v>
      </c>
      <c r="Q1776" s="1">
        <f>'[1]Electricity and CHPs_CAP'!M$39</f>
        <v>2.623241938628669E-2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0</v>
      </c>
      <c r="L1777" s="1">
        <f>'[1]Electricity and CHPs_CAP'!H$40</f>
        <v>0</v>
      </c>
      <c r="M1777" s="1">
        <f>'[1]Electricity and CHPs_CAP'!I$40</f>
        <v>0</v>
      </c>
      <c r="N1777" s="1">
        <f>'[1]Electricity and CHPs_CAP'!J$40</f>
        <v>0</v>
      </c>
      <c r="O1777" s="1">
        <f>'[1]Electricity and CHPs_CAP'!K$40</f>
        <v>0</v>
      </c>
      <c r="P1777" s="1">
        <f>'[1]Electricity and CHPs_CAP'!L$40</f>
        <v>0</v>
      </c>
      <c r="Q1777" s="1">
        <f>'[1]Electricity and CHPs_CAP'!M$40</f>
        <v>0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1.6697962592714401E-4</v>
      </c>
      <c r="J1778" s="1">
        <f>'[1]Electricity and CHPs_CAP'!F$47</f>
        <v>2.8460682032378982E-4</v>
      </c>
      <c r="K1778" s="1">
        <f>'[1]Electricity and CHPs_CAP'!G$47</f>
        <v>3.6397134318147162E-4</v>
      </c>
      <c r="L1778" s="1">
        <f>'[1]Electricity and CHPs_CAP'!H$47</f>
        <v>4.0622233954777545E-4</v>
      </c>
      <c r="M1778" s="1">
        <f>'[1]Electricity and CHPs_CAP'!I$47</f>
        <v>7.321824790627368E-4</v>
      </c>
      <c r="N1778" s="1">
        <f>'[1]Electricity and CHPs_CAP'!J$47</f>
        <v>6.1891491749906536E-4</v>
      </c>
      <c r="O1778" s="1">
        <f>'[1]Electricity and CHPs_CAP'!K$47</f>
        <v>9.9930671937377077E-4</v>
      </c>
      <c r="P1778" s="1">
        <f>'[1]Electricity and CHPs_CAP'!L$47</f>
        <v>8.8822714429497138E-4</v>
      </c>
      <c r="Q1778" s="1">
        <f>'[1]Electricity and CHPs_CAP'!M$47</f>
        <v>1.9420346931341916E-3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4.1556226779439123E-3</v>
      </c>
      <c r="G1779" s="1">
        <f>'[1]Electricity and CHPs_CAP'!C$48</f>
        <v>7.7703517601539467E-4</v>
      </c>
      <c r="H1779" s="1">
        <f>'[1]Electricity and CHPs_CAP'!D$48</f>
        <v>9.6162453913926438E-4</v>
      </c>
      <c r="I1779" s="1">
        <f>'[1]Electricity and CHPs_CAP'!E$48</f>
        <v>9.2826964247480883E-4</v>
      </c>
      <c r="J1779" s="1">
        <f>'[1]Electricity and CHPs_CAP'!F$48</f>
        <v>1.8556780995657202E-3</v>
      </c>
      <c r="K1779" s="1">
        <f>'[1]Electricity and CHPs_CAP'!G$48</f>
        <v>2.0479937098253969E-3</v>
      </c>
      <c r="L1779" s="1">
        <f>'[1]Electricity and CHPs_CAP'!H$48</f>
        <v>2.4117284554307341E-3</v>
      </c>
      <c r="M1779" s="1">
        <f>'[1]Electricity and CHPs_CAP'!I$48</f>
        <v>3.0743877621571287E-3</v>
      </c>
      <c r="N1779" s="1">
        <f>'[1]Electricity and CHPs_CAP'!J$48</f>
        <v>2.6235196809023201E-3</v>
      </c>
      <c r="O1779" s="1">
        <f>'[1]Electricity and CHPs_CAP'!K$48</f>
        <v>2.5294366139592111E-3</v>
      </c>
      <c r="P1779" s="1">
        <f>'[1]Electricity and CHPs_CAP'!L$48</f>
        <v>1.0461387769282054E-2</v>
      </c>
      <c r="Q1779" s="1">
        <f>'[1]Electricity and CHPs_CAP'!M$48</f>
        <v>1.174296934680431E-2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3.5797272227110499E-5</v>
      </c>
      <c r="J1780" s="1">
        <f>'[1]Electricity and CHPs_CAP'!F$49</f>
        <v>1.3077546388745327E-4</v>
      </c>
      <c r="K1780" s="1">
        <f>'[1]Electricity and CHPs_CAP'!G$49</f>
        <v>1.3239296384367116E-4</v>
      </c>
      <c r="L1780" s="1">
        <f>'[1]Electricity and CHPs_CAP'!H$49</f>
        <v>1.404982784519075E-4</v>
      </c>
      <c r="M1780" s="1">
        <f>'[1]Electricity and CHPs_CAP'!I$49</f>
        <v>3.3496688171500658E-4</v>
      </c>
      <c r="N1780" s="1">
        <f>'[1]Electricity and CHPs_CAP'!J$49</f>
        <v>2.7043728907462275E-4</v>
      </c>
      <c r="O1780" s="1">
        <f>'[1]Electricity and CHPs_CAP'!K$49</f>
        <v>4.2367716826518641E-4</v>
      </c>
      <c r="P1780" s="1">
        <f>'[1]Electricity and CHPs_CAP'!L$49</f>
        <v>4.0653986869865086E-4</v>
      </c>
      <c r="Q1780" s="1">
        <f>'[1]Electricity and CHPs_CAP'!M$49</f>
        <v>7.5855450874063798E-4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8.4301127017765206E-3</v>
      </c>
      <c r="G1781" s="1">
        <f>'[1]Electricity and CHPs_CAP'!C$51</f>
        <v>4.9345330542843718E-3</v>
      </c>
      <c r="H1781" s="1">
        <f>'[1]Electricity and CHPs_CAP'!D$51</f>
        <v>6.0891280867538793E-3</v>
      </c>
      <c r="I1781" s="1">
        <f>'[1]Electricity and CHPs_CAP'!E$51</f>
        <v>4.6564512011493475E-2</v>
      </c>
      <c r="J1781" s="1">
        <f>'[1]Electricity and CHPs_CAP'!F$51</f>
        <v>4.7938746903865737E-2</v>
      </c>
      <c r="K1781" s="1">
        <f>'[1]Electricity and CHPs_CAP'!G$51</f>
        <v>5.4807643710706067E-2</v>
      </c>
      <c r="L1781" s="1">
        <f>'[1]Electricity and CHPs_CAP'!H$51</f>
        <v>5.0418381289391426E-2</v>
      </c>
      <c r="M1781" s="1">
        <f>'[1]Electricity and CHPs_CAP'!I$51</f>
        <v>5.3500410370867106E-2</v>
      </c>
      <c r="N1781" s="1">
        <f>'[1]Electricity and CHPs_CAP'!J$51</f>
        <v>5.3301222826682086E-2</v>
      </c>
      <c r="O1781" s="1">
        <f>'[1]Electricity and CHPs_CAP'!K$51</f>
        <v>5.1583071461372261E-2</v>
      </c>
      <c r="P1781" s="1">
        <f>'[1]Electricity and CHPs_CAP'!L$51</f>
        <v>4.5038145883261951E-2</v>
      </c>
      <c r="Q1781" s="1">
        <f>'[1]Electricity and CHPs_CAP'!M$51</f>
        <v>3.8534037751555297E-2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1.574405916926511E-4</v>
      </c>
      <c r="J1782" s="1">
        <f>'[1]Electricity and CHPs_CAP'!F$52</f>
        <v>6.2885384869180321E-4</v>
      </c>
      <c r="K1782" s="1">
        <f>'[1]Electricity and CHPs_CAP'!G$52</f>
        <v>6.4264343142540986E-4</v>
      </c>
      <c r="L1782" s="1">
        <f>'[1]Electricity and CHPs_CAP'!H$52</f>
        <v>7.4046089278765573E-4</v>
      </c>
      <c r="M1782" s="1">
        <f>'[1]Electricity and CHPs_CAP'!I$52</f>
        <v>1.9753151920451229E-3</v>
      </c>
      <c r="N1782" s="1">
        <f>'[1]Electricity and CHPs_CAP'!J$52</f>
        <v>1.6942967918597619E-3</v>
      </c>
      <c r="O1782" s="1">
        <f>'[1]Electricity and CHPs_CAP'!K$52</f>
        <v>3.0368685451535918E-3</v>
      </c>
      <c r="P1782" s="1">
        <f>'[1]Electricity and CHPs_CAP'!L$52</f>
        <v>2.9105297889261096E-3</v>
      </c>
      <c r="Q1782" s="1">
        <f>'[1]Electricity and CHPs_CAP'!M$52</f>
        <v>5.1671865160669789E-3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7.35127E-2</v>
      </c>
      <c r="G1783" s="1">
        <f>'[1]Electricity and CHPs_CAP'!C$54</f>
        <v>8.4751601641414209E-2</v>
      </c>
      <c r="H1783" s="1">
        <f>'[1]Electricity and CHPs_CAP'!D$54</f>
        <v>8.4751795415202724E-2</v>
      </c>
      <c r="I1783" s="1">
        <f>'[1]Electricity and CHPs_CAP'!E$54</f>
        <v>8.4752374671544034E-2</v>
      </c>
      <c r="J1783" s="1">
        <f>'[1]Electricity and CHPs_CAP'!F$54</f>
        <v>8.4752301780782288E-2</v>
      </c>
      <c r="K1783" s="1">
        <f>'[1]Electricity and CHPs_CAP'!G$54</f>
        <v>8.4751924168522494E-2</v>
      </c>
      <c r="L1783" s="1">
        <f>'[1]Electricity and CHPs_CAP'!H$54</f>
        <v>8.4752078415226764E-2</v>
      </c>
      <c r="M1783" s="1">
        <f>'[1]Electricity and CHPs_CAP'!I$54</f>
        <v>8.4753480543443602E-2</v>
      </c>
      <c r="N1783" s="1">
        <f>'[1]Electricity and CHPs_CAP'!J$54</f>
        <v>8.4752973077346028E-2</v>
      </c>
      <c r="O1783" s="1">
        <f>'[1]Electricity and CHPs_CAP'!K$54</f>
        <v>8.4754576840919749E-2</v>
      </c>
      <c r="P1783" s="1">
        <f>'[1]Electricity and CHPs_CAP'!L$54</f>
        <v>8.4758138334058569E-2</v>
      </c>
      <c r="Q1783" s="1">
        <f>'[1]Electricity and CHPs_CAP'!M$54</f>
        <v>8.4818742456087171E-2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6.5199999999999994E-2</v>
      </c>
      <c r="G1784" s="1">
        <f>'[1]Electricity and CHPs_CAP'!C$55</f>
        <v>4.7878467396503359E-2</v>
      </c>
      <c r="H1784" s="1">
        <f>'[1]Electricity and CHPs_CAP'!D$55</f>
        <v>3.9979072246719809E-2</v>
      </c>
      <c r="I1784" s="1">
        <f>'[1]Electricity and CHPs_CAP'!E$55</f>
        <v>0.15534791784533408</v>
      </c>
      <c r="J1784" s="1">
        <f>'[1]Electricity and CHPs_CAP'!F$55</f>
        <v>0.27474918950698712</v>
      </c>
      <c r="K1784" s="1">
        <f>'[1]Electricity and CHPs_CAP'!G$55</f>
        <v>0.29442055093383185</v>
      </c>
      <c r="L1784" s="1">
        <f>'[1]Electricity and CHPs_CAP'!H$55</f>
        <v>0.29737565452196385</v>
      </c>
      <c r="M1784" s="1">
        <f>'[1]Electricity and CHPs_CAP'!I$55</f>
        <v>0.21755324091554237</v>
      </c>
      <c r="N1784" s="1">
        <f>'[1]Electricity and CHPs_CAP'!J$55</f>
        <v>0.19104215956632759</v>
      </c>
      <c r="O1784" s="1">
        <f>'[1]Electricity and CHPs_CAP'!K$55</f>
        <v>0.19183232297140257</v>
      </c>
      <c r="P1784" s="1">
        <f>'[1]Electricity and CHPs_CAP'!L$55</f>
        <v>0.20112557323920649</v>
      </c>
      <c r="Q1784" s="1">
        <f>'[1]Electricity and CHPs_CAP'!M$55</f>
        <v>0.20102695940589083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1.3921937909502601E-4</v>
      </c>
      <c r="J1785" s="1">
        <f>'[1]Electricity and CHPs_CAP'!F$58</f>
        <v>4.2318896159769184E-4</v>
      </c>
      <c r="K1785" s="1">
        <f>'[1]Electricity and CHPs_CAP'!G$58</f>
        <v>4.0896502282962666E-4</v>
      </c>
      <c r="L1785" s="1">
        <f>'[1]Electricity and CHPs_CAP'!H$58</f>
        <v>3.1368414514644407E-4</v>
      </c>
      <c r="M1785" s="1">
        <f>'[1]Electricity and CHPs_CAP'!I$58</f>
        <v>7.3123769421776371E-4</v>
      </c>
      <c r="N1785" s="1">
        <f>'[1]Electricity and CHPs_CAP'!J$58</f>
        <v>7.262957794593514E-4</v>
      </c>
      <c r="O1785" s="1">
        <f>'[1]Electricity and CHPs_CAP'!K$58</f>
        <v>1.3178903097432601E-3</v>
      </c>
      <c r="P1785" s="1">
        <f>'[1]Electricity and CHPs_CAP'!L$58</f>
        <v>9.957162054902071E-4</v>
      </c>
      <c r="Q1785" s="1">
        <f>'[1]Electricity and CHPs_CAP'!M$58</f>
        <v>2.2287922702388693E-3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0.43081115823565608</v>
      </c>
      <c r="G1786" s="1">
        <f t="shared" ref="G1786:K1786" si="1989">SUM(G1787:G1792)</f>
        <v>0.39163729797761332</v>
      </c>
      <c r="H1786" s="1">
        <f t="shared" si="1989"/>
        <v>0.39112440119516045</v>
      </c>
      <c r="I1786" s="1">
        <f t="shared" si="1989"/>
        <v>0.36002865371156556</v>
      </c>
      <c r="J1786" s="1">
        <f t="shared" si="1989"/>
        <v>0.36280886683344804</v>
      </c>
      <c r="K1786" s="1">
        <f t="shared" si="1989"/>
        <v>0.36998125442373936</v>
      </c>
      <c r="L1786" s="1">
        <f t="shared" ref="L1786:O1786" si="1990">SUM(L1787:L1792)</f>
        <v>0.37683829258235613</v>
      </c>
      <c r="M1786" s="1">
        <f t="shared" si="1990"/>
        <v>0.38317497850466797</v>
      </c>
      <c r="N1786" s="1">
        <f t="shared" si="1990"/>
        <v>0.38317272415825188</v>
      </c>
      <c r="O1786" s="1">
        <f t="shared" si="1990"/>
        <v>0.38318099602099887</v>
      </c>
      <c r="P1786" s="1">
        <f>SUM(P1787:P1792)</f>
        <v>0.38317624527547145</v>
      </c>
      <c r="Q1786" s="1">
        <f>SUM(Q1787:Q1792)</f>
        <v>0.38319891504232156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0.30518405546443211</v>
      </c>
      <c r="G1787" s="1">
        <f>'[1]Electricity and CHPs_CAP'!C$19</f>
        <v>0.30518029727695872</v>
      </c>
      <c r="H1787" s="1">
        <f>'[1]Electricity and CHPs_CAP'!D$19</f>
        <v>0.30517918790529769</v>
      </c>
      <c r="I1787" s="1">
        <f>'[1]Electricity and CHPs_CAP'!E$19</f>
        <v>0.27599262045312939</v>
      </c>
      <c r="J1787" s="1">
        <f>'[1]Electricity and CHPs_CAP'!F$19</f>
        <v>0.27948928160893877</v>
      </c>
      <c r="K1787" s="1">
        <f>'[1]Electricity and CHPs_CAP'!G$19</f>
        <v>0.28606121548295804</v>
      </c>
      <c r="L1787" s="1">
        <f>'[1]Electricity and CHPs_CAP'!H$19</f>
        <v>0.29279195578385786</v>
      </c>
      <c r="M1787" s="1">
        <f>'[1]Electricity and CHPs_CAP'!I$19</f>
        <v>0.29968841572150007</v>
      </c>
      <c r="N1787" s="1">
        <f>'[1]Electricity and CHPs_CAP'!J$19</f>
        <v>0.29968749687960244</v>
      </c>
      <c r="O1787" s="1">
        <f>'[1]Electricity and CHPs_CAP'!K$19</f>
        <v>0.29969065414259421</v>
      </c>
      <c r="P1787" s="1">
        <f>'[1]Electricity and CHPs_CAP'!L$19</f>
        <v>0.29968967181305795</v>
      </c>
      <c r="Q1787" s="1">
        <f>'[1]Electricity and CHPs_CAP'!M$19</f>
        <v>0.29970046060092481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</v>
      </c>
      <c r="L1788" s="1">
        <f>'[1]Electricity and CHPs_CAP'!H$20</f>
        <v>0</v>
      </c>
      <c r="M1788" s="1">
        <f>'[1]Electricity and CHPs_CAP'!I$20</f>
        <v>0</v>
      </c>
      <c r="N1788" s="1">
        <f>'[1]Electricity and CHPs_CAP'!J$20</f>
        <v>0</v>
      </c>
      <c r="O1788" s="1">
        <f>'[1]Electricity and CHPs_CAP'!K$20</f>
        <v>0</v>
      </c>
      <c r="P1788" s="1">
        <f>'[1]Electricity and CHPs_CAP'!L$20</f>
        <v>0</v>
      </c>
      <c r="Q1788" s="1">
        <f>'[1]Electricity and CHPs_CAP'!M$20</f>
        <v>0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7.7918300682487646E-2</v>
      </c>
      <c r="G1789" s="1">
        <f>'[1]Electricity and CHPs_CAP'!C$26</f>
        <v>7.1001741694799378E-2</v>
      </c>
      <c r="H1789" s="1">
        <f>'[1]Electricity and CHPs_CAP'!D$26</f>
        <v>7.0490949271948697E-2</v>
      </c>
      <c r="I1789" s="1">
        <f>'[1]Electricity and CHPs_CAP'!E$26</f>
        <v>7.0489940099121809E-2</v>
      </c>
      <c r="J1789" s="1">
        <f>'[1]Electricity and CHPs_CAP'!F$26</f>
        <v>6.9926100937988706E-2</v>
      </c>
      <c r="K1789" s="1">
        <f>'[1]Electricity and CHPs_CAP'!G$26</f>
        <v>7.0079254508371686E-2</v>
      </c>
      <c r="L1789" s="1">
        <f>'[1]Electricity and CHPs_CAP'!H$26</f>
        <v>7.0201971420628173E-2</v>
      </c>
      <c r="M1789" s="1">
        <f>'[1]Electricity and CHPs_CAP'!I$26</f>
        <v>7.0293333577224698E-2</v>
      </c>
      <c r="N1789" s="1">
        <f>'[1]Electricity and CHPs_CAP'!J$26</f>
        <v>7.0293756211011027E-2</v>
      </c>
      <c r="O1789" s="1">
        <f>'[1]Electricity and CHPs_CAP'!K$26</f>
        <v>7.0296609613662117E-2</v>
      </c>
      <c r="P1789" s="1">
        <f>'[1]Electricity and CHPs_CAP'!L$26</f>
        <v>7.0293806126364211E-2</v>
      </c>
      <c r="Q1789" s="1">
        <f>'[1]Electricity and CHPs_CAP'!M$26</f>
        <v>7.029474263296559E-2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0</v>
      </c>
      <c r="L1790" s="1">
        <f>'[1]Electricity and CHPs_CAP'!H$27</f>
        <v>0</v>
      </c>
      <c r="M1790" s="1">
        <f>'[1]Electricity and CHPs_CAP'!I$27</f>
        <v>0</v>
      </c>
      <c r="N1790" s="1">
        <f>'[1]Electricity and CHPs_CAP'!J$27</f>
        <v>0</v>
      </c>
      <c r="O1790" s="1">
        <f>'[1]Electricity and CHPs_CAP'!K$27</f>
        <v>0</v>
      </c>
      <c r="P1790" s="1">
        <f>'[1]Electricity and CHPs_CAP'!L$27</f>
        <v>0</v>
      </c>
      <c r="Q1790" s="1">
        <f>'[1]Electricity and CHPs_CAP'!M$27</f>
        <v>0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4.7708802088736312E-2</v>
      </c>
      <c r="G1791" s="1">
        <f>'[1]Electricity and CHPs_CAP'!C$44</f>
        <v>1.5455259005855211E-2</v>
      </c>
      <c r="H1791" s="1">
        <f>'[1]Electricity and CHPs_CAP'!D$44</f>
        <v>1.5454264017914048E-2</v>
      </c>
      <c r="I1791" s="1">
        <f>'[1]Electricity and CHPs_CAP'!E$44</f>
        <v>1.3546093159314394E-2</v>
      </c>
      <c r="J1791" s="1">
        <f>'[1]Electricity and CHPs_CAP'!F$44</f>
        <v>1.3393484286520568E-2</v>
      </c>
      <c r="K1791" s="1">
        <f>'[1]Electricity and CHPs_CAP'!G$44</f>
        <v>1.3840784432409589E-2</v>
      </c>
      <c r="L1791" s="1">
        <f>'[1]Electricity and CHPs_CAP'!H$44</f>
        <v>1.3844365377870104E-2</v>
      </c>
      <c r="M1791" s="1">
        <f>'[1]Electricity and CHPs_CAP'!I$44</f>
        <v>1.3193229205943253E-2</v>
      </c>
      <c r="N1791" s="1">
        <f>'[1]Electricity and CHPs_CAP'!J$44</f>
        <v>1.3191471067638386E-2</v>
      </c>
      <c r="O1791" s="1">
        <f>'[1]Electricity and CHPs_CAP'!K$44</f>
        <v>1.3193732264742509E-2</v>
      </c>
      <c r="P1791" s="1">
        <f>'[1]Electricity and CHPs_CAP'!L$44</f>
        <v>1.3192767336049288E-2</v>
      </c>
      <c r="Q1791" s="1">
        <f>'[1]Electricity and CHPs_CAP'!M$44</f>
        <v>1.3203711808431157E-2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0</v>
      </c>
      <c r="L1792" s="1">
        <f>'[1]Electricity and CHPs_CAP'!H$45</f>
        <v>0</v>
      </c>
      <c r="M1792" s="1">
        <f>'[1]Electricity and CHPs_CAP'!I$45</f>
        <v>0</v>
      </c>
      <c r="N1792" s="1">
        <f>'[1]Electricity and CHPs_CAP'!J$45</f>
        <v>0</v>
      </c>
      <c r="O1792" s="1">
        <f>'[1]Electricity and CHPs_CAP'!K$45</f>
        <v>0</v>
      </c>
      <c r="P1792" s="1">
        <f>'[1]Electricity and CHPs_CAP'!L$45</f>
        <v>0</v>
      </c>
      <c r="Q1792" s="1">
        <f>'[1]Electricity and CHPs_CAP'!M$45</f>
        <v>0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2.2097785203994871E-2</v>
      </c>
      <c r="G1793" s="1">
        <f t="shared" ref="G1793:K1793" si="1992">SUM(G1794:G1800)</f>
        <v>3.1168090699848765E-2</v>
      </c>
      <c r="H1793" s="1">
        <f t="shared" si="1992"/>
        <v>6.3006723342571597E-2</v>
      </c>
      <c r="I1793" s="1">
        <f t="shared" si="1992"/>
        <v>0.11200208679641148</v>
      </c>
      <c r="J1793" s="1">
        <f t="shared" si="1992"/>
        <v>0.1442204206520232</v>
      </c>
      <c r="K1793" s="1">
        <f t="shared" si="1992"/>
        <v>0.17160626951330207</v>
      </c>
      <c r="L1793" s="1">
        <f t="shared" ref="L1793:O1793" si="1993">SUM(L1794:L1800)</f>
        <v>0.20172988499513195</v>
      </c>
      <c r="M1793" s="1">
        <f t="shared" si="1993"/>
        <v>0.23845146587058427</v>
      </c>
      <c r="N1793" s="1">
        <f t="shared" si="1993"/>
        <v>0.24803905482669625</v>
      </c>
      <c r="O1793" s="1">
        <f t="shared" si="1993"/>
        <v>0.24987166349362894</v>
      </c>
      <c r="P1793" s="1">
        <f>SUM(P1794:P1800)</f>
        <v>0.24379299520479455</v>
      </c>
      <c r="Q1793" s="1">
        <f>SUM(Q1794:Q1800)</f>
        <v>0.24241010351281733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1.5465477683596199E-2</v>
      </c>
      <c r="G1794" s="1">
        <f>'[1]Electricity and CHPs_CAP'!C$25</f>
        <v>1.1882057215641138E-2</v>
      </c>
      <c r="H1794" s="1">
        <f>'[1]Electricity and CHPs_CAP'!D$25</f>
        <v>2.0245704510727942E-2</v>
      </c>
      <c r="I1794" s="1">
        <f>'[1]Electricity and CHPs_CAP'!E$25</f>
        <v>4.0522983702923954E-2</v>
      </c>
      <c r="J1794" s="1">
        <f>'[1]Electricity and CHPs_CAP'!F$25</f>
        <v>4.9440219086193268E-2</v>
      </c>
      <c r="K1794" s="1">
        <f>'[1]Electricity and CHPs_CAP'!G$25</f>
        <v>5.7780010261690655E-2</v>
      </c>
      <c r="L1794" s="1">
        <f>'[1]Electricity and CHPs_CAP'!H$25</f>
        <v>5.9399299856791106E-2</v>
      </c>
      <c r="M1794" s="1">
        <f>'[1]Electricity and CHPs_CAP'!I$25</f>
        <v>4.6614436171370441E-2</v>
      </c>
      <c r="N1794" s="1">
        <f>'[1]Electricity and CHPs_CAP'!J$25</f>
        <v>2.1154499510244999E-2</v>
      </c>
      <c r="O1794" s="1">
        <f>'[1]Electricity and CHPs_CAP'!K$25</f>
        <v>2.0217428238831988E-2</v>
      </c>
      <c r="P1794" s="1">
        <f>'[1]Electricity and CHPs_CAP'!L$25</f>
        <v>1.3939627960759987E-2</v>
      </c>
      <c r="Q1794" s="1">
        <f>'[1]Electricity and CHPs_CAP'!M$25</f>
        <v>1.0630872949413514E-2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0</v>
      </c>
      <c r="L1795" s="1">
        <f>'[1]Electricity and CHPs_CAP'!H$31</f>
        <v>0</v>
      </c>
      <c r="M1795" s="1">
        <f>'[1]Electricity and CHPs_CAP'!I$31</f>
        <v>0</v>
      </c>
      <c r="N1795" s="1">
        <f>'[1]Electricity and CHPs_CAP'!J$31</f>
        <v>0</v>
      </c>
      <c r="O1795" s="1">
        <f>'[1]Electricity and CHPs_CAP'!K$31</f>
        <v>0</v>
      </c>
      <c r="P1795" s="1">
        <f>'[1]Electricity and CHPs_CAP'!L$31</f>
        <v>0</v>
      </c>
      <c r="Q1795" s="1">
        <f>'[1]Electricity and CHPs_CAP'!M$31</f>
        <v>0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6.6323075203986708E-3</v>
      </c>
      <c r="G1796" s="1">
        <f>'[1]Electricity and CHPs_CAP'!C$42</f>
        <v>1.9286033484207626E-2</v>
      </c>
      <c r="H1796" s="1">
        <f>'[1]Electricity and CHPs_CAP'!D$42</f>
        <v>4.2761018831843654E-2</v>
      </c>
      <c r="I1796" s="1">
        <f>'[1]Electricity and CHPs_CAP'!E$42</f>
        <v>7.0531959870925795E-2</v>
      </c>
      <c r="J1796" s="1">
        <f>'[1]Electricity and CHPs_CAP'!F$42</f>
        <v>9.3518217843182927E-2</v>
      </c>
      <c r="K1796" s="1">
        <f>'[1]Electricity and CHPs_CAP'!G$42</f>
        <v>0.11262999545852857</v>
      </c>
      <c r="L1796" s="1">
        <f>'[1]Electricity and CHPs_CAP'!H$42</f>
        <v>0.14115129271872917</v>
      </c>
      <c r="M1796" s="1">
        <f>'[1]Electricity and CHPs_CAP'!I$42</f>
        <v>0.1890622913287511</v>
      </c>
      <c r="N1796" s="1">
        <f>'[1]Electricity and CHPs_CAP'!J$42</f>
        <v>0.2242552220211787</v>
      </c>
      <c r="O1796" s="1">
        <f>'[1]Electricity and CHPs_CAP'!K$42</f>
        <v>0.22647359710167789</v>
      </c>
      <c r="P1796" s="1">
        <f>'[1]Electricity and CHPs_CAP'!L$42</f>
        <v>0.22707493081374333</v>
      </c>
      <c r="Q1796" s="1">
        <f>'[1]Electricity and CHPs_CAP'!M$42</f>
        <v>0.22635716815921905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0</v>
      </c>
      <c r="L1797" s="1">
        <f>'[1]Electricity and CHPs_CAP'!H$43</f>
        <v>0</v>
      </c>
      <c r="M1797" s="1">
        <f>'[1]Electricity and CHPs_CAP'!I$43</f>
        <v>0</v>
      </c>
      <c r="N1797" s="1">
        <f>'[1]Electricity and CHPs_CAP'!J$43</f>
        <v>0</v>
      </c>
      <c r="O1797" s="1">
        <f>'[1]Electricity and CHPs_CAP'!K$43</f>
        <v>0</v>
      </c>
      <c r="P1797" s="1">
        <f>'[1]Electricity and CHPs_CAP'!L$43</f>
        <v>0</v>
      </c>
      <c r="Q1797" s="1">
        <f>'[1]Electricity and CHPs_CAP'!M$43</f>
        <v>0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1.8168578458945911E-4</v>
      </c>
      <c r="J1798" s="1">
        <f>'[1]Electricity and CHPs_CAP'!F$50</f>
        <v>3.6350354599182222E-4</v>
      </c>
      <c r="K1798" s="1">
        <f>'[1]Electricity and CHPs_CAP'!G$50</f>
        <v>3.923899500641042E-4</v>
      </c>
      <c r="L1798" s="1">
        <f>'[1]Electricity and CHPs_CAP'!H$50</f>
        <v>3.5581865089558335E-4</v>
      </c>
      <c r="M1798" s="1">
        <f>'[1]Electricity and CHPs_CAP'!I$50</f>
        <v>8.4518999902955666E-4</v>
      </c>
      <c r="N1798" s="1">
        <f>'[1]Electricity and CHPs_CAP'!J$50</f>
        <v>7.8120430921505522E-4</v>
      </c>
      <c r="O1798" s="1">
        <f>'[1]Electricity and CHPs_CAP'!K$50</f>
        <v>1.0425026763074803E-3</v>
      </c>
      <c r="P1798" s="1">
        <f>'[1]Electricity and CHPs_CAP'!L$50</f>
        <v>6.8650632243246715E-4</v>
      </c>
      <c r="Q1798" s="1">
        <f>'[1]Electricity and CHPs_CAP'!M$50</f>
        <v>1.3001189368849664E-3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4.1512627166874602E-4</v>
      </c>
      <c r="J1799" s="1">
        <f>'[1]Electricity and CHPs_CAP'!F$53</f>
        <v>5.4273175111970568E-4</v>
      </c>
      <c r="K1799" s="1">
        <f>'[1]Electricity and CHPs_CAP'!G$53</f>
        <v>4.9554541925373298E-4</v>
      </c>
      <c r="L1799" s="1">
        <f>'[1]Electricity and CHPs_CAP'!H$53</f>
        <v>4.8226286921596809E-4</v>
      </c>
      <c r="M1799" s="1">
        <f>'[1]Electricity and CHPs_CAP'!I$53</f>
        <v>1.2791658187589925E-3</v>
      </c>
      <c r="N1799" s="1">
        <f>'[1]Electricity and CHPs_CAP'!J$53</f>
        <v>1.253037533284112E-3</v>
      </c>
      <c r="O1799" s="1">
        <f>'[1]Electricity and CHPs_CAP'!K$53</f>
        <v>1.2215903382453959E-3</v>
      </c>
      <c r="P1799" s="1">
        <f>'[1]Electricity and CHPs_CAP'!L$53</f>
        <v>1.2528557493614232E-3</v>
      </c>
      <c r="Q1799" s="1">
        <f>'[1]Electricity and CHPs_CAP'!M$53</f>
        <v>2.2729916583651855E-3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3.5033116630352E-4</v>
      </c>
      <c r="J1800" s="1">
        <f>'[1]Electricity and CHPs_CAP'!F$56</f>
        <v>3.5574842553546182E-4</v>
      </c>
      <c r="K1800" s="1">
        <f>'[1]Electricity and CHPs_CAP'!G$56</f>
        <v>3.0832842376500732E-4</v>
      </c>
      <c r="L1800" s="1">
        <f>'[1]Electricity and CHPs_CAP'!H$56</f>
        <v>3.4121089950010813E-4</v>
      </c>
      <c r="M1800" s="1">
        <f>'[1]Electricity and CHPs_CAP'!I$56</f>
        <v>6.5038255267418443E-4</v>
      </c>
      <c r="N1800" s="1">
        <f>'[1]Electricity and CHPs_CAP'!J$56</f>
        <v>5.950914527733768E-4</v>
      </c>
      <c r="O1800" s="1">
        <f>'[1]Electricity and CHPs_CAP'!K$56</f>
        <v>9.1654513856618159E-4</v>
      </c>
      <c r="P1800" s="1">
        <f>'[1]Electricity and CHPs_CAP'!L$56</f>
        <v>8.3907435849733228E-4</v>
      </c>
      <c r="Q1800" s="1">
        <f>'[1]Electricity and CHPs_CAP'!M$56</f>
        <v>1.8489518089345898E-3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9.0660148746317018E-2</v>
      </c>
      <c r="H1801" s="1">
        <f t="shared" si="1995"/>
        <v>8.3656066240246019E-2</v>
      </c>
      <c r="I1801" s="1">
        <f t="shared" si="1995"/>
        <v>9.4124448422962498E-2</v>
      </c>
      <c r="J1801" s="1">
        <f t="shared" si="1995"/>
        <v>9.5050327160481105E-2</v>
      </c>
      <c r="K1801" s="1">
        <f t="shared" si="1995"/>
        <v>9.5067171105320536E-2</v>
      </c>
      <c r="L1801" s="1">
        <f t="shared" si="1995"/>
        <v>9.6912274924615197E-2</v>
      </c>
      <c r="M1801" s="1">
        <f t="shared" si="1995"/>
        <v>9.6926840778805701E-2</v>
      </c>
      <c r="N1801" s="1">
        <f t="shared" si="1995"/>
        <v>9.7077215956190094E-2</v>
      </c>
      <c r="O1801" s="1">
        <f t="shared" si="1995"/>
        <v>9.7081654204544093E-2</v>
      </c>
      <c r="P1801" s="1">
        <f>P1802</f>
        <v>9.7132705191518107E-2</v>
      </c>
      <c r="Q1801" s="1">
        <f>Q1802</f>
        <v>9.7383863759941902E-2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9.0660148746317018E-2</v>
      </c>
      <c r="H1802" s="1">
        <f>'[1]Electricity and CHPs_CAP'!D$33</f>
        <v>8.3656066240246019E-2</v>
      </c>
      <c r="I1802" s="1">
        <f>'[1]Electricity and CHPs_CAP'!E$33</f>
        <v>9.4124448422962498E-2</v>
      </c>
      <c r="J1802" s="1">
        <f>'[1]Electricity and CHPs_CAP'!F$33</f>
        <v>9.5050327160481105E-2</v>
      </c>
      <c r="K1802" s="1">
        <f>'[1]Electricity and CHPs_CAP'!G$33</f>
        <v>9.5067171105320536E-2</v>
      </c>
      <c r="L1802" s="1">
        <f>'[1]Electricity and CHPs_CAP'!H$33</f>
        <v>9.6912274924615197E-2</v>
      </c>
      <c r="M1802" s="1">
        <f>'[1]Electricity and CHPs_CAP'!I$33</f>
        <v>9.6926840778805701E-2</v>
      </c>
      <c r="N1802" s="1">
        <f>'[1]Electricity and CHPs_CAP'!J$33</f>
        <v>9.7077215956190094E-2</v>
      </c>
      <c r="O1802" s="1">
        <f>'[1]Electricity and CHPs_CAP'!K$33</f>
        <v>9.7081654204544093E-2</v>
      </c>
      <c r="P1802" s="1">
        <f>'[1]Electricity and CHPs_CAP'!L$33</f>
        <v>9.7132705191518107E-2</v>
      </c>
      <c r="Q1802" s="1">
        <f>'[1]Electricity and CHPs_CAP'!M$33</f>
        <v>9.7383863759941902E-2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4.3709033503039958</v>
      </c>
      <c r="H1803" s="1">
        <f t="shared" si="1996"/>
        <v>8.5974703635856073</v>
      </c>
      <c r="I1803" s="1">
        <f t="shared" si="1996"/>
        <v>12.414630010991294</v>
      </c>
      <c r="J1803" s="1">
        <f t="shared" si="1996"/>
        <v>13.215509315187749</v>
      </c>
      <c r="K1803" s="1">
        <f t="shared" si="1996"/>
        <v>13.878452786052449</v>
      </c>
      <c r="L1803" s="1">
        <f t="shared" ref="L1803:O1803" si="1997">SUM(L1804:L1808)</f>
        <v>14.543691972965599</v>
      </c>
      <c r="M1803" s="1">
        <f t="shared" si="1997"/>
        <v>15.250725426242235</v>
      </c>
      <c r="N1803" s="1">
        <f t="shared" si="1997"/>
        <v>15.900319457084214</v>
      </c>
      <c r="O1803" s="1">
        <f t="shared" si="1997"/>
        <v>16.655888615166795</v>
      </c>
      <c r="P1803" s="1">
        <f>SUM(P1804:P1808)</f>
        <v>17.499094012543825</v>
      </c>
      <c r="Q1803" s="1">
        <f>SUM(Q1804:Q1808)</f>
        <v>18.405284673368239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4.4925883703344702E-2</v>
      </c>
      <c r="I1804" s="1">
        <f>'[1]Electricity and CHPs_CAP'!E$34</f>
        <v>6.8747200959350024E-2</v>
      </c>
      <c r="J1804" s="1">
        <f>'[1]Electricity and CHPs_CAP'!F$34</f>
        <v>0.23984521799704495</v>
      </c>
      <c r="K1804" s="1">
        <f>'[1]Electricity and CHPs_CAP'!G$34</f>
        <v>0.24089812127711605</v>
      </c>
      <c r="L1804" s="1">
        <f>'[1]Electricity and CHPs_CAP'!H$34</f>
        <v>0.21048399041572163</v>
      </c>
      <c r="M1804" s="1">
        <f>'[1]Electricity and CHPs_CAP'!I$34</f>
        <v>0.1863775640948088</v>
      </c>
      <c r="N1804" s="1">
        <f>'[1]Electricity and CHPs_CAP'!J$34</f>
        <v>6.7536075003600607E-2</v>
      </c>
      <c r="O1804" s="1">
        <f>'[1]Electricity and CHPs_CAP'!K$34</f>
        <v>1.5469447631619891E-2</v>
      </c>
      <c r="P1804" s="1">
        <f>'[1]Electricity and CHPs_CAP'!L$34</f>
        <v>9.8388839480777306E-3</v>
      </c>
      <c r="Q1804" s="1">
        <f>'[1]Electricity and CHPs_CAP'!M$34</f>
        <v>2.3860133648401179E-2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1.6529270801193381</v>
      </c>
      <c r="H1805" s="1">
        <f>'[1]Electricity and CHPs_CAP'!D$35</f>
        <v>3.5611819084742802</v>
      </c>
      <c r="I1805" s="1">
        <f>'[1]Electricity and CHPs_CAP'!E$35</f>
        <v>3.49227177424275</v>
      </c>
      <c r="J1805" s="1">
        <f>'[1]Electricity and CHPs_CAP'!F$35</f>
        <v>3.6704180702875799</v>
      </c>
      <c r="K1805" s="1">
        <f>'[1]Electricity and CHPs_CAP'!G$35</f>
        <v>3.8576467354395909</v>
      </c>
      <c r="L1805" s="1">
        <f>'[1]Electricity and CHPs_CAP'!H$35</f>
        <v>4.05442593491503</v>
      </c>
      <c r="M1805" s="1">
        <f>'[1]Electricity and CHPs_CAP'!I$35</f>
        <v>4.2612430568282997</v>
      </c>
      <c r="N1805" s="1">
        <f>'[1]Electricity and CHPs_CAP'!J$35</f>
        <v>4.4786100267200197</v>
      </c>
      <c r="O1805" s="1">
        <f>'[1]Electricity and CHPs_CAP'!K$35</f>
        <v>4.7070654724396599</v>
      </c>
      <c r="P1805" s="1">
        <f>'[1]Electricity and CHPs_CAP'!L$35</f>
        <v>4.9471754170080899</v>
      </c>
      <c r="Q1805" s="1">
        <f>'[1]Electricity and CHPs_CAP'!M$35</f>
        <v>5.1995409102245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1.1559138866152525</v>
      </c>
      <c r="H1806" s="1">
        <f>'[1]Electricity and CHPs_CAP'!D$36</f>
        <v>2.0811471426949404</v>
      </c>
      <c r="I1806" s="1">
        <f>'[1]Electricity and CHPs_CAP'!E$36</f>
        <v>4.6800012939775142</v>
      </c>
      <c r="J1806" s="1">
        <f>'[1]Electricity and CHPs_CAP'!F$36</f>
        <v>4.918729568734725</v>
      </c>
      <c r="K1806" s="1">
        <f>'[1]Electricity and CHPs_CAP'!G$36</f>
        <v>5.1696345312164169</v>
      </c>
      <c r="L1806" s="1">
        <f>'[1]Electricity and CHPs_CAP'!H$36</f>
        <v>5.4333380392134165</v>
      </c>
      <c r="M1806" s="1">
        <f>'[1]Electricity and CHPs_CAP'!I$36</f>
        <v>5.7104935567769655</v>
      </c>
      <c r="N1806" s="1">
        <f>'[1]Electricity and CHPs_CAP'!J$36</f>
        <v>6.001786780641055</v>
      </c>
      <c r="O1806" s="1">
        <f>'[1]Electricity and CHPs_CAP'!K$36</f>
        <v>6.3079395550588924</v>
      </c>
      <c r="P1806" s="1">
        <f>'[1]Electricity and CHPs_CAP'!L$36</f>
        <v>6.6297098018132683</v>
      </c>
      <c r="Q1806" s="1">
        <f>'[1]Electricity and CHPs_CAP'!M$36</f>
        <v>6.9679085887852388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0.43896107632171028</v>
      </c>
      <c r="H1807" s="1">
        <f>'[1]Electricity and CHPs_CAP'!D$37</f>
        <v>1.734980304335787</v>
      </c>
      <c r="I1807" s="1">
        <f>'[1]Electricity and CHPs_CAP'!E$37</f>
        <v>3.0828485442763522</v>
      </c>
      <c r="J1807" s="1">
        <f>'[1]Electricity and CHPs_CAP'!F$37</f>
        <v>3.2401075503263419</v>
      </c>
      <c r="K1807" s="1">
        <f>'[1]Electricity and CHPs_CAP'!G$37</f>
        <v>3.4053859795268542</v>
      </c>
      <c r="L1807" s="1">
        <f>'[1]Electricity and CHPs_CAP'!H$37</f>
        <v>3.5790951213643298</v>
      </c>
      <c r="M1807" s="1">
        <f>'[1]Electricity and CHPs_CAP'!I$37</f>
        <v>3.76166553593584</v>
      </c>
      <c r="N1807" s="1">
        <f>'[1]Electricity and CHPs_CAP'!J$37</f>
        <v>3.9535488834663899</v>
      </c>
      <c r="O1807" s="1">
        <f>'[1]Electricity and CHPs_CAP'!K$37</f>
        <v>4.1552207634449303</v>
      </c>
      <c r="P1807" s="1">
        <f>'[1]Electricity and CHPs_CAP'!L$37</f>
        <v>4.3671804512284496</v>
      </c>
      <c r="Q1807" s="1">
        <f>'[1]Electricity and CHPs_CAP'!M$37</f>
        <v>4.5899580090992202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1.123101307247695</v>
      </c>
      <c r="H1808" s="1">
        <f>'[1]Electricity and CHPs_CAP'!D$38</f>
        <v>1.1752351243772545</v>
      </c>
      <c r="I1808" s="1">
        <f>'[1]Electricity and CHPs_CAP'!E$38</f>
        <v>1.0907611975353277</v>
      </c>
      <c r="J1808" s="1">
        <f>'[1]Electricity and CHPs_CAP'!F$38</f>
        <v>1.146408907842055</v>
      </c>
      <c r="K1808" s="1">
        <f>'[1]Electricity and CHPs_CAP'!G$38</f>
        <v>1.2048874185924709</v>
      </c>
      <c r="L1808" s="1">
        <f>'[1]Electricity and CHPs_CAP'!H$38</f>
        <v>1.2663488870571</v>
      </c>
      <c r="M1808" s="1">
        <f>'[1]Electricity and CHPs_CAP'!I$38</f>
        <v>1.33094571260632</v>
      </c>
      <c r="N1808" s="1">
        <f>'[1]Electricity and CHPs_CAP'!J$38</f>
        <v>1.3988376912531499</v>
      </c>
      <c r="O1808" s="1">
        <f>'[1]Electricity and CHPs_CAP'!K$38</f>
        <v>1.4701933765916899</v>
      </c>
      <c r="P1808" s="1">
        <f>'[1]Electricity and CHPs_CAP'!L$38</f>
        <v>1.54518945854594</v>
      </c>
      <c r="Q1808" s="1">
        <f>'[1]Electricity and CHPs_CAP'!M$38</f>
        <v>1.62401703161088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3.5559001495402752E-4</v>
      </c>
      <c r="M1809" s="1">
        <f>'[1]Electricity and CHPs_CAP'!I$32</f>
        <v>5.7525786693727113E-4</v>
      </c>
      <c r="N1809" s="1">
        <f>'[1]Electricity and CHPs_CAP'!J$32</f>
        <v>5.8466065287712267E-4</v>
      </c>
      <c r="O1809" s="1">
        <f>'[1]Electricity and CHPs_CAP'!K$32</f>
        <v>6.0896244288830622E-4</v>
      </c>
      <c r="P1809" s="1">
        <f>'[1]Electricity and CHPs_CAP'!L$32</f>
        <v>7.0912060440297975E-4</v>
      </c>
      <c r="Q1809" s="1">
        <f>'[1]Electricity and CHPs_CAP'!M$32</f>
        <v>1.2389475538291004E-3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3.5559001495402752E-4</v>
      </c>
      <c r="M1810" s="1">
        <f t="shared" si="2001"/>
        <v>5.7525786693727113E-4</v>
      </c>
      <c r="N1810" s="1">
        <f t="shared" si="2001"/>
        <v>5.8466065287712267E-4</v>
      </c>
      <c r="O1810" s="1">
        <f t="shared" si="2001"/>
        <v>6.0896244288830622E-4</v>
      </c>
      <c r="P1810" s="1">
        <f>P1809</f>
        <v>7.0912060440297975E-4</v>
      </c>
      <c r="Q1810" s="1">
        <f>Q1809</f>
        <v>1.2389475538291004E-3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3.2856464617613598E-4</v>
      </c>
      <c r="J1811" s="1">
        <f t="shared" si="2002"/>
        <v>8.4649282910652217E-4</v>
      </c>
      <c r="K1811" s="1">
        <f t="shared" si="2002"/>
        <v>1.3059894031144446E-3</v>
      </c>
      <c r="L1811" s="1">
        <f t="shared" ref="L1811:O1811" si="2003">SUM(L1812:L1814)</f>
        <v>1.3728430162093443E-3</v>
      </c>
      <c r="M1811" s="1">
        <f t="shared" si="2003"/>
        <v>3.3961240648890433E-3</v>
      </c>
      <c r="N1811" s="1">
        <f t="shared" si="2003"/>
        <v>3.0999704041708726E-3</v>
      </c>
      <c r="O1811" s="1">
        <f t="shared" si="2003"/>
        <v>8.1293558084254199E-3</v>
      </c>
      <c r="P1811" s="1">
        <f>SUM(P1812:P1814)</f>
        <v>1.2630591211311598E-2</v>
      </c>
      <c r="Q1811" s="1">
        <f>SUM(Q1812:Q1814)</f>
        <v>1.7482136075324756E-2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2.4198808889820301E-4</v>
      </c>
      <c r="L1812" s="1">
        <f>'[1]Electricity and CHPs_CAP'!H$30</f>
        <v>2.7928021458473244E-4</v>
      </c>
      <c r="M1812" s="1">
        <f>'[1]Electricity and CHPs_CAP'!I$30</f>
        <v>5.6401844937786565E-4</v>
      </c>
      <c r="N1812" s="1">
        <f>'[1]Electricity and CHPs_CAP'!J$30</f>
        <v>5.348325948018979E-4</v>
      </c>
      <c r="O1812" s="1">
        <f>'[1]Electricity and CHPs_CAP'!K$30</f>
        <v>1.8690808320598385E-3</v>
      </c>
      <c r="P1812" s="1">
        <f>'[1]Electricity and CHPs_CAP'!L$30</f>
        <v>7.4012214271543825E-3</v>
      </c>
      <c r="Q1812" s="1">
        <f>'[1]Electricity and CHPs_CAP'!M$30</f>
        <v>8.7113849010169685E-3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2.1801786375233101E-4</v>
      </c>
      <c r="J1813" s="1">
        <f>'[1]Electricity and CHPs_CAP'!F$46</f>
        <v>5.5742548853023304E-4</v>
      </c>
      <c r="K1813" s="1">
        <f>'[1]Electricity and CHPs_CAP'!G$46</f>
        <v>7.428461876309387E-4</v>
      </c>
      <c r="L1813" s="1">
        <f>'[1]Electricity and CHPs_CAP'!H$46</f>
        <v>7.4658039920404379E-4</v>
      </c>
      <c r="M1813" s="1">
        <f>'[1]Electricity and CHPs_CAP'!I$46</f>
        <v>1.7795214228791825E-3</v>
      </c>
      <c r="N1813" s="1">
        <f>'[1]Electricity and CHPs_CAP'!J$46</f>
        <v>1.5680065405966289E-3</v>
      </c>
      <c r="O1813" s="1">
        <f>'[1]Electricity and CHPs_CAP'!K$46</f>
        <v>3.8897341761643341E-3</v>
      </c>
      <c r="P1813" s="1">
        <f>'[1]Electricity and CHPs_CAP'!L$46</f>
        <v>3.5076717712806162E-3</v>
      </c>
      <c r="Q1813" s="1">
        <f>'[1]Electricity and CHPs_CAP'!M$46</f>
        <v>5.3650519603272587E-3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1.1054678242380499E-4</v>
      </c>
      <c r="J1814" s="1">
        <f>'[1]Electricity and CHPs_CAP'!F$57</f>
        <v>2.8906734057628912E-4</v>
      </c>
      <c r="K1814" s="1">
        <f>'[1]Electricity and CHPs_CAP'!G$57</f>
        <v>3.2115512658530273E-4</v>
      </c>
      <c r="L1814" s="1">
        <f>'[1]Electricity and CHPs_CAP'!H$57</f>
        <v>3.4698240242056803E-4</v>
      </c>
      <c r="M1814" s="1">
        <f>'[1]Electricity and CHPs_CAP'!I$57</f>
        <v>1.0525841926319953E-3</v>
      </c>
      <c r="N1814" s="1">
        <f>'[1]Electricity and CHPs_CAP'!J$57</f>
        <v>9.9713126877234537E-4</v>
      </c>
      <c r="O1814" s="1">
        <f>'[1]Electricity and CHPs_CAP'!K$57</f>
        <v>2.3705408002012477E-3</v>
      </c>
      <c r="P1814" s="1">
        <f>'[1]Electricity and CHPs_CAP'!L$57</f>
        <v>1.7216980128766E-3</v>
      </c>
      <c r="Q1814" s="1">
        <f>'[1]Electricity and CHPs_CAP'!M$57</f>
        <v>3.4056992139805281E-3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0.10536218151656064</v>
      </c>
      <c r="G1815" s="1">
        <f t="shared" ref="G1815:K1815" si="2004">SUM(G1816:G1822)</f>
        <v>0.10434337985612904</v>
      </c>
      <c r="H1815" s="1">
        <f t="shared" si="2004"/>
        <v>0.10436862105165973</v>
      </c>
      <c r="I1815" s="1">
        <f t="shared" si="2004"/>
        <v>0.23299488409559499</v>
      </c>
      <c r="J1815" s="1">
        <f t="shared" si="2004"/>
        <v>0.2450981141340948</v>
      </c>
      <c r="K1815" s="1">
        <f t="shared" si="2004"/>
        <v>0.3104242569508226</v>
      </c>
      <c r="L1815" s="1">
        <f t="shared" ref="L1815:O1815" si="2005">SUM(L1816:L1822)</f>
        <v>0.4800704364704228</v>
      </c>
      <c r="M1815" s="1">
        <f t="shared" si="2005"/>
        <v>0.5327236842703873</v>
      </c>
      <c r="N1815" s="1">
        <f t="shared" si="2005"/>
        <v>0.56736928526685304</v>
      </c>
      <c r="O1815" s="1">
        <f t="shared" si="2005"/>
        <v>0.61799210258902104</v>
      </c>
      <c r="P1815" s="1">
        <f>SUM(P1816:P1822)</f>
        <v>0.65975492145311343</v>
      </c>
      <c r="Q1815" s="1">
        <f>SUM(Q1816:Q1822)</f>
        <v>0.70761356864963842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9.8972536784919532E-2</v>
      </c>
      <c r="H1816" s="1">
        <f>'[1]Electricity and CHPs_CAP'!D$63</f>
        <v>9.8971665144486146E-2</v>
      </c>
      <c r="I1816" s="1">
        <f>'[1]Electricity and CHPs_CAP'!E$63</f>
        <v>9.8787885544545012E-2</v>
      </c>
      <c r="J1816" s="1">
        <f>'[1]Electricity and CHPs_CAP'!F$63</f>
        <v>9.8788918511158466E-2</v>
      </c>
      <c r="K1816" s="1">
        <f>'[1]Electricity and CHPs_CAP'!G$63</f>
        <v>9.8792765781530484E-2</v>
      </c>
      <c r="L1816" s="1">
        <f>'[1]Electricity and CHPs_CAP'!H$63</f>
        <v>9.8796410600337017E-2</v>
      </c>
      <c r="M1816" s="1">
        <f>'[1]Electricity and CHPs_CAP'!I$63</f>
        <v>9.8796556911900063E-2</v>
      </c>
      <c r="N1816" s="1">
        <f>'[1]Electricity and CHPs_CAP'!J$63</f>
        <v>9.879529310536958E-2</v>
      </c>
      <c r="O1816" s="1">
        <f>'[1]Electricity and CHPs_CAP'!K$63</f>
        <v>9.8794286589627842E-2</v>
      </c>
      <c r="P1816" s="1">
        <f>'[1]Electricity and CHPs_CAP'!L$63</f>
        <v>9.8793735795614221E-2</v>
      </c>
      <c r="Q1816" s="1">
        <f>'[1]Electricity and CHPs_CAP'!M$63</f>
        <v>9.8796695160349973E-2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8.7478987879136103E-4</v>
      </c>
      <c r="G1817" s="1">
        <f>'[1]Electricity and CHPs_CAP'!C$64</f>
        <v>8.7629799622198918E-4</v>
      </c>
      <c r="H1817" s="1">
        <f>'[1]Electricity and CHPs_CAP'!D$64</f>
        <v>8.810869722474026E-4</v>
      </c>
      <c r="I1817" s="1">
        <f>'[1]Electricity and CHPs_CAP'!E$64</f>
        <v>7.9657253579400406E-4</v>
      </c>
      <c r="J1817" s="1">
        <f>'[1]Electricity and CHPs_CAP'!F$64</f>
        <v>1.8545697680450394E-3</v>
      </c>
      <c r="K1817" s="1">
        <f>'[1]Electricity and CHPs_CAP'!G$64</f>
        <v>4.8541309717380091E-2</v>
      </c>
      <c r="L1817" s="1">
        <f>'[1]Electricity and CHPs_CAP'!H$64</f>
        <v>5.9869415703827408E-2</v>
      </c>
      <c r="M1817" s="1">
        <f>'[1]Electricity and CHPs_CAP'!I$64</f>
        <v>5.9877311611024255E-2</v>
      </c>
      <c r="N1817" s="1">
        <f>'[1]Electricity and CHPs_CAP'!J$64</f>
        <v>5.9885428772516014E-2</v>
      </c>
      <c r="O1817" s="1">
        <f>'[1]Electricity and CHPs_CAP'!K$64</f>
        <v>5.9939104206433828E-2</v>
      </c>
      <c r="P1817" s="1">
        <f>'[1]Electricity and CHPs_CAP'!L$64</f>
        <v>6.002495166488836E-2</v>
      </c>
      <c r="Q1817" s="1">
        <f>'[1]Electricity and CHPs_CAP'!M$64</f>
        <v>6.0993043927251064E-2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6.5479343994410402E-4</v>
      </c>
      <c r="G1818" s="1">
        <f>'[1]Electricity and CHPs_CAP'!C$65</f>
        <v>6.5591813983219369E-4</v>
      </c>
      <c r="H1818" s="1">
        <f>'[1]Electricity and CHPs_CAP'!D$65</f>
        <v>6.5972641990745561E-4</v>
      </c>
      <c r="I1818" s="1">
        <f>'[1]Electricity and CHPs_CAP'!E$65</f>
        <v>6.1778582079177887E-4</v>
      </c>
      <c r="J1818" s="1">
        <f>'[1]Electricity and CHPs_CAP'!F$65</f>
        <v>1.4840014836214248E-3</v>
      </c>
      <c r="K1818" s="1">
        <f>'[1]Electricity and CHPs_CAP'!G$65</f>
        <v>8.9621520384738119E-3</v>
      </c>
      <c r="L1818" s="1">
        <f>'[1]Electricity and CHPs_CAP'!H$65</f>
        <v>0.15563512544245614</v>
      </c>
      <c r="M1818" s="1">
        <f>'[1]Electricity and CHPs_CAP'!I$65</f>
        <v>0.1953053618852128</v>
      </c>
      <c r="N1818" s="1">
        <f>'[1]Electricity and CHPs_CAP'!J$65</f>
        <v>0.22125419340574418</v>
      </c>
      <c r="O1818" s="1">
        <f>'[1]Electricity and CHPs_CAP'!K$65</f>
        <v>0.26212950084254683</v>
      </c>
      <c r="P1818" s="1">
        <f>'[1]Electricity and CHPs_CAP'!L$65</f>
        <v>0.29393871855146869</v>
      </c>
      <c r="Q1818" s="1">
        <f>'[1]Electricity and CHPs_CAP'!M$65</f>
        <v>0.32959088039320145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6.3814467380708673E-4</v>
      </c>
      <c r="G1819" s="1">
        <f>'[1]Electricity and CHPs_CAP'!C$66</f>
        <v>6.3914358625653269E-4</v>
      </c>
      <c r="H1819" s="1">
        <f>'[1]Electricity and CHPs_CAP'!D$66</f>
        <v>6.4209801656645276E-4</v>
      </c>
      <c r="I1819" s="1">
        <f>'[1]Electricity and CHPs_CAP'!E$66</f>
        <v>2.633967558213858E-2</v>
      </c>
      <c r="J1819" s="1">
        <f>'[1]Electricity and CHPs_CAP'!F$66</f>
        <v>2.6312371145978061E-2</v>
      </c>
      <c r="K1819" s="1">
        <f>'[1]Electricity and CHPs_CAP'!G$66</f>
        <v>2.6308314381124603E-2</v>
      </c>
      <c r="L1819" s="1">
        <f>'[1]Electricity and CHPs_CAP'!H$66</f>
        <v>2.9106361523786786E-2</v>
      </c>
      <c r="M1819" s="1">
        <f>'[1]Electricity and CHPs_CAP'!I$66</f>
        <v>3.3724504475978807E-2</v>
      </c>
      <c r="N1819" s="1">
        <f>'[1]Electricity and CHPs_CAP'!J$66</f>
        <v>3.2372330831900512E-2</v>
      </c>
      <c r="O1819" s="1">
        <f>'[1]Electricity and CHPs_CAP'!K$66</f>
        <v>3.7751841077197049E-2</v>
      </c>
      <c r="P1819" s="1">
        <f>'[1]Electricity and CHPs_CAP'!L$66</f>
        <v>4.1290051402419294E-2</v>
      </c>
      <c r="Q1819" s="1">
        <f>'[1]Electricity and CHPs_CAP'!M$66</f>
        <v>5.0987879340166888E-2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1.2770110313706001E-3</v>
      </c>
      <c r="G1820" s="1">
        <f>'[1]Electricity and CHPs_CAP'!C$67</f>
        <v>1.2790254500315481E-3</v>
      </c>
      <c r="H1820" s="1">
        <f>'[1]Electricity and CHPs_CAP'!D$67</f>
        <v>1.2848215416253511E-3</v>
      </c>
      <c r="I1820" s="1">
        <f>'[1]Electricity and CHPs_CAP'!E$67</f>
        <v>4.0447143924579487E-2</v>
      </c>
      <c r="J1820" s="1">
        <f>'[1]Electricity and CHPs_CAP'!F$67</f>
        <v>4.3639124708266155E-2</v>
      </c>
      <c r="K1820" s="1">
        <f>'[1]Electricity and CHPs_CAP'!G$67</f>
        <v>4.4622842622949868E-2</v>
      </c>
      <c r="L1820" s="1">
        <f>'[1]Electricity and CHPs_CAP'!H$67</f>
        <v>4.9858823303587291E-2</v>
      </c>
      <c r="M1820" s="1">
        <f>'[1]Electricity and CHPs_CAP'!I$67</f>
        <v>5.4312478832815834E-2</v>
      </c>
      <c r="N1820" s="1">
        <f>'[1]Electricity and CHPs_CAP'!J$67</f>
        <v>5.8617206651049483E-2</v>
      </c>
      <c r="O1820" s="1">
        <f>'[1]Electricity and CHPs_CAP'!K$67</f>
        <v>5.9777763921063855E-2</v>
      </c>
      <c r="P1820" s="1">
        <f>'[1]Electricity and CHPs_CAP'!L$67</f>
        <v>6.2318712010108246E-2</v>
      </c>
      <c r="Q1820" s="1">
        <f>'[1]Electricity and CHPs_CAP'!M$67</f>
        <v>6.2757118727241656E-2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1.2769821861249118E-3</v>
      </c>
      <c r="G1821" s="1">
        <f>'[1]Electricity and CHPs_CAP'!C$68</f>
        <v>1.2789992172619316E-3</v>
      </c>
      <c r="H1821" s="1">
        <f>'[1]Electricity and CHPs_CAP'!D$68</f>
        <v>1.2848035999392549E-3</v>
      </c>
      <c r="I1821" s="1">
        <f>'[1]Electricity and CHPs_CAP'!E$68</f>
        <v>4.0576263116737524E-2</v>
      </c>
      <c r="J1821" s="1">
        <f>'[1]Electricity and CHPs_CAP'!F$68</f>
        <v>4.4057435409267334E-2</v>
      </c>
      <c r="K1821" s="1">
        <f>'[1]Electricity and CHPs_CAP'!G$68</f>
        <v>4.9940723448513982E-2</v>
      </c>
      <c r="L1821" s="1">
        <f>'[1]Electricity and CHPs_CAP'!H$68</f>
        <v>5.2345824366039781E-2</v>
      </c>
      <c r="M1821" s="1">
        <f>'[1]Electricity and CHPs_CAP'!I$68</f>
        <v>5.4579553445963241E-2</v>
      </c>
      <c r="N1821" s="1">
        <f>'[1]Electricity and CHPs_CAP'!J$68</f>
        <v>5.8637650209045808E-2</v>
      </c>
      <c r="O1821" s="1">
        <f>'[1]Electricity and CHPs_CAP'!K$68</f>
        <v>5.9847751511543291E-2</v>
      </c>
      <c r="P1821" s="1">
        <f>'[1]Electricity and CHPs_CAP'!L$68</f>
        <v>6.2349852375172057E-2</v>
      </c>
      <c r="Q1821" s="1">
        <f>'[1]Electricity and CHPs_CAP'!M$68</f>
        <v>6.2797642022557651E-2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6.4046030652256658E-4</v>
      </c>
      <c r="G1822" s="1">
        <f>'[1]Electricity and CHPs_CAP'!C$69</f>
        <v>6.4145868160531713E-4</v>
      </c>
      <c r="H1822" s="1">
        <f>'[1]Electricity and CHPs_CAP'!D$69</f>
        <v>6.444193568876849E-4</v>
      </c>
      <c r="I1822" s="1">
        <f>'[1]Electricity and CHPs_CAP'!E$69</f>
        <v>2.542955757100861E-2</v>
      </c>
      <c r="J1822" s="1">
        <f>'[1]Electricity and CHPs_CAP'!F$69</f>
        <v>2.8961693107758334E-2</v>
      </c>
      <c r="K1822" s="1">
        <f>'[1]Electricity and CHPs_CAP'!G$69</f>
        <v>3.3256148960849788E-2</v>
      </c>
      <c r="L1822" s="1">
        <f>'[1]Electricity and CHPs_CAP'!H$69</f>
        <v>3.4458475530388444E-2</v>
      </c>
      <c r="M1822" s="1">
        <f>'[1]Electricity and CHPs_CAP'!I$69</f>
        <v>3.6127917107492281E-2</v>
      </c>
      <c r="N1822" s="1">
        <f>'[1]Electricity and CHPs_CAP'!J$69</f>
        <v>3.780718229122753E-2</v>
      </c>
      <c r="O1822" s="1">
        <f>'[1]Electricity and CHPs_CAP'!K$69</f>
        <v>3.9751854440608365E-2</v>
      </c>
      <c r="P1822" s="1">
        <f>'[1]Electricity and CHPs_CAP'!L$69</f>
        <v>4.1038899653442547E-2</v>
      </c>
      <c r="Q1822" s="1">
        <f>'[1]Electricity and CHPs_CAP'!M$69</f>
        <v>4.1690309078869704E-2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11.164141887103211</v>
      </c>
      <c r="G1823" s="3">
        <f t="shared" ref="G1823:K1823" si="2008">SUM(G1824,G1843)</f>
        <v>11.920596098456139</v>
      </c>
      <c r="H1823" s="3">
        <f t="shared" si="2008"/>
        <v>12.040472415405864</v>
      </c>
      <c r="I1823" s="3">
        <f t="shared" si="2008"/>
        <v>12.363715229252188</v>
      </c>
      <c r="J1823" s="3">
        <f t="shared" si="2008"/>
        <v>11.104102065508439</v>
      </c>
      <c r="K1823" s="3">
        <f t="shared" si="2008"/>
        <v>10.740530918191631</v>
      </c>
      <c r="L1823" s="3">
        <f t="shared" ref="L1823:O1823" si="2009">SUM(L1824,L1843)</f>
        <v>10.793598503952639</v>
      </c>
      <c r="M1823" s="3">
        <f t="shared" si="2009"/>
        <v>10.153262129558545</v>
      </c>
      <c r="N1823" s="3">
        <f t="shared" si="2009"/>
        <v>9.7973799002852484</v>
      </c>
      <c r="O1823" s="3">
        <f t="shared" si="2009"/>
        <v>9.5497159879315809</v>
      </c>
      <c r="P1823" s="3">
        <f>SUM(P1824,P1843)</f>
        <v>9.0802919266012481</v>
      </c>
      <c r="Q1823" s="3">
        <f>SUM(Q1824,Q1843)</f>
        <v>7.9967454629479597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9.3031535858427183</v>
      </c>
      <c r="G1824" s="1">
        <f t="shared" ref="G1824:K1824" si="2010">SUM(G1825,G1828,G1830,G1833,G1835,G1837,G1839,G1841)</f>
        <v>9.9017901895372429</v>
      </c>
      <c r="H1824" s="1">
        <f t="shared" si="2010"/>
        <v>10.053521885986383</v>
      </c>
      <c r="I1824" s="1">
        <f t="shared" si="2010"/>
        <v>10.299400618944629</v>
      </c>
      <c r="J1824" s="1">
        <f t="shared" si="2010"/>
        <v>9.3193894708612</v>
      </c>
      <c r="K1824" s="1">
        <f t="shared" si="2010"/>
        <v>8.9944416689900191</v>
      </c>
      <c r="L1824" s="1">
        <f t="shared" ref="L1824:O1824" si="2011">SUM(L1825,L1828,L1830,L1833,L1835,L1837,L1839,L1841)</f>
        <v>9.0312639412333215</v>
      </c>
      <c r="M1824" s="1">
        <f t="shared" si="2011"/>
        <v>8.4654068090898029</v>
      </c>
      <c r="N1824" s="1">
        <f t="shared" si="2011"/>
        <v>8.0759705144475458</v>
      </c>
      <c r="O1824" s="1">
        <f t="shared" si="2011"/>
        <v>7.8713525055339453</v>
      </c>
      <c r="P1824" s="1">
        <f>SUM(P1825,P1828,P1830,P1833,P1835,P1837,P1839,P1841)</f>
        <v>7.4366414352219552</v>
      </c>
      <c r="Q1824" s="1">
        <f>SUM(Q1825,Q1828,Q1830,Q1833,Q1835,Q1837,Q1839,Q1841)</f>
        <v>6.3889840214839069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2.1116635918309683</v>
      </c>
      <c r="G1825" s="1">
        <f t="shared" ref="G1825:K1825" si="2012">SUM(G1826:G1827)</f>
        <v>2.4159728265809299</v>
      </c>
      <c r="H1825" s="1">
        <f t="shared" si="2012"/>
        <v>2.5663868835212638</v>
      </c>
      <c r="I1825" s="1">
        <f t="shared" si="2012"/>
        <v>2.7359468270472616</v>
      </c>
      <c r="J1825" s="1">
        <f t="shared" si="2012"/>
        <v>2.7898149687876712</v>
      </c>
      <c r="K1825" s="1">
        <f t="shared" si="2012"/>
        <v>2.7172546652594125</v>
      </c>
      <c r="L1825" s="1">
        <f t="shared" ref="L1825:O1825" si="2013">SUM(L1826:L1827)</f>
        <v>2.746202630775664</v>
      </c>
      <c r="M1825" s="1">
        <f t="shared" si="2013"/>
        <v>2.5597699214202851</v>
      </c>
      <c r="N1825" s="1">
        <f t="shared" si="2013"/>
        <v>2.426043216874151</v>
      </c>
      <c r="O1825" s="1">
        <f t="shared" si="2013"/>
        <v>2.4270409730416431</v>
      </c>
      <c r="P1825" s="1">
        <f>SUM(P1826:P1827)</f>
        <v>2.4110718173726902</v>
      </c>
      <c r="Q1825" s="1">
        <f>SUM(Q1826:Q1827)</f>
        <v>2.4046569344962552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0.67257290041122064</v>
      </c>
      <c r="G1826" s="1" cm="1">
        <f t="array" ref="G1826">SUMPRODUCT(([1]OUT_FinalEnergyCons!$B$4:$B$10000="var_cap")*1,(ISNUMBER(SEARCH("RH*-SHELCBR",[1]OUT_FinalEnergyCons!$A$4:$A$10000)))*1,[1]OUT_FinalEnergyCons!E$4:E$10000)</f>
        <v>0.70394001132209016</v>
      </c>
      <c r="H1826" s="1" cm="1">
        <f t="array" ref="H1826">SUMPRODUCT(([1]OUT_FinalEnergyCons!$B$4:$B$10000="var_cap")*1,(ISNUMBER(SEARCH("RH*-SHELCBR",[1]OUT_FinalEnergyCons!$A$4:$A$10000)))*1,[1]OUT_FinalEnergyCons!F$4:F$10000)</f>
        <v>0.70394530427393187</v>
      </c>
      <c r="I1826" s="1" cm="1">
        <f t="array" ref="I1826">SUMPRODUCT(([1]OUT_FinalEnergyCons!$B$4:$B$10000="var_cap")*1,(ISNUMBER(SEARCH("RH*-SHELCBR",[1]OUT_FinalEnergyCons!$A$4:$A$10000)))*1,[1]OUT_FinalEnergyCons!G$4:G$10000)</f>
        <v>0.70393895708996757</v>
      </c>
      <c r="J1826" s="1" cm="1">
        <f t="array" ref="J1826">SUMPRODUCT(([1]OUT_FinalEnergyCons!$B$4:$B$10000="var_cap")*1,(ISNUMBER(SEARCH("RH*-SHELCBR",[1]OUT_FinalEnergyCons!$A$4:$A$10000)))*1,[1]OUT_FinalEnergyCons!H$4:H$10000)</f>
        <v>0.44004820961161351</v>
      </c>
      <c r="K1826" s="1" cm="1">
        <f t="array" ref="K1826">SUMPRODUCT(([1]OUT_FinalEnergyCons!$B$4:$B$10000="var_cap")*1,(ISNUMBER(SEARCH("RH*-SHELCBR",[1]OUT_FinalEnergyCons!$A$4:$A$10000)))*1,[1]OUT_FinalEnergyCons!I$4:I$10000)</f>
        <v>0.36896966575609508</v>
      </c>
      <c r="L1826" s="1" cm="1">
        <f t="array" ref="L1826">SUMPRODUCT(([1]OUT_FinalEnergyCons!$B$4:$B$10000="var_cap")*1,(ISNUMBER(SEARCH("RH*-SHELCBR",[1]OUT_FinalEnergyCons!$A$4:$A$10000)))*1,[1]OUT_FinalEnergyCons!J$4:J$10000)</f>
        <v>0.39792390403327693</v>
      </c>
      <c r="M1826" s="1" cm="1">
        <f t="array" ref="M1826">SUMPRODUCT(([1]OUT_FinalEnergyCons!$B$4:$B$10000="var_cap")*1,(ISNUMBER(SEARCH("RH*-SHELCBR",[1]OUT_FinalEnergyCons!$A$4:$A$10000)))*1,[1]OUT_FinalEnergyCons!K$4:K$10000)</f>
        <v>0.19863513838331107</v>
      </c>
      <c r="N1826" s="1" cm="1">
        <f t="array" ref="N1826">SUMPRODUCT(([1]OUT_FinalEnergyCons!$B$4:$B$10000="var_cap")*1,(ISNUMBER(SEARCH("RH*-SHELCBR",[1]OUT_FinalEnergyCons!$A$4:$A$10000)))*1,[1]OUT_FinalEnergyCons!L$4:L$10000)</f>
        <v>6.5080874804791439E-2</v>
      </c>
      <c r="O1826" s="1" cm="1">
        <f t="array" ref="O1826">SUMPRODUCT(([1]OUT_FinalEnergyCons!$B$4:$B$10000="var_cap")*1,(ISNUMBER(SEARCH("RH*-SHELCBR",[1]OUT_FinalEnergyCons!$A$4:$A$10000)))*1,[1]OUT_FinalEnergyCons!M$4:M$10000)</f>
        <v>6.5882780812007408E-2</v>
      </c>
      <c r="P1826" s="1" cm="1">
        <f t="array" ref="P1826">SUMPRODUCT(([1]OUT_FinalEnergyCons!$B$4:$B$10000="var_cap")*1,(ISNUMBER(SEARCH("RH*-SHELCBR",[1]OUT_FinalEnergyCons!$A$4:$A$10000)))*1,[1]OUT_FinalEnergyCons!N$4:N$10000)</f>
        <v>4.985766730798518E-2</v>
      </c>
      <c r="Q1826" s="1" cm="1">
        <f t="array" ref="Q1826">SUMPRODUCT(([1]OUT_FinalEnergyCons!$B$4:$B$10000="var_cap")*1,(ISNUMBER(SEARCH("RH*-SHELCBR",[1]OUT_FinalEnergyCons!$A$4:$A$10000)))*1,[1]OUT_FinalEnergyCons!O$4:O$10000)</f>
        <v>4.3144480244219997E-2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1.4390906914197479</v>
      </c>
      <c r="G1827" s="1" cm="1">
        <f t="array" ref="G1827">SUMPRODUCT(([1]OUT_FinalEnergyCons!$B$4:$B$10000="var_cap")*1,ISNUMBER(SEARCH("RH*-SHELCHP",[1]OUT_FinalEnergyCons!$A$4:$A$10000))*1,[1]OUT_FinalEnergyCons!E$4:E$10000)</f>
        <v>1.71203281525884</v>
      </c>
      <c r="H1827" s="1" cm="1">
        <f t="array" ref="H1827">SUMPRODUCT(([1]OUT_FinalEnergyCons!$B$4:$B$10000="var_cap")*1,ISNUMBER(SEARCH("RH*-SHELCHP",[1]OUT_FinalEnergyCons!$A$4:$A$10000))*1,[1]OUT_FinalEnergyCons!F$4:F$10000)</f>
        <v>1.8624415792473319</v>
      </c>
      <c r="I1827" s="1" cm="1">
        <f t="array" ref="I1827">SUMPRODUCT(([1]OUT_FinalEnergyCons!$B$4:$B$10000="var_cap")*1,ISNUMBER(SEARCH("RH*-SHELCHP",[1]OUT_FinalEnergyCons!$A$4:$A$10000))*1,[1]OUT_FinalEnergyCons!G$4:G$10000)</f>
        <v>2.0320078699572939</v>
      </c>
      <c r="J1827" s="1" cm="1">
        <f t="array" ref="J1827">SUMPRODUCT(([1]OUT_FinalEnergyCons!$B$4:$B$10000="var_cap")*1,ISNUMBER(SEARCH("RH*-SHELCHP",[1]OUT_FinalEnergyCons!$A$4:$A$10000))*1,[1]OUT_FinalEnergyCons!H$4:H$10000)</f>
        <v>2.3497667591760578</v>
      </c>
      <c r="K1827" s="1" cm="1">
        <f t="array" ref="K1827">SUMPRODUCT(([1]OUT_FinalEnergyCons!$B$4:$B$10000="var_cap")*1,ISNUMBER(SEARCH("RH*-SHELCHP",[1]OUT_FinalEnergyCons!$A$4:$A$10000))*1,[1]OUT_FinalEnergyCons!I$4:I$10000)</f>
        <v>2.3482849995033175</v>
      </c>
      <c r="L1827" s="1" cm="1">
        <f t="array" ref="L1827">SUMPRODUCT(([1]OUT_FinalEnergyCons!$B$4:$B$10000="var_cap")*1,ISNUMBER(SEARCH("RH*-SHELCHP",[1]OUT_FinalEnergyCons!$A$4:$A$10000))*1,[1]OUT_FinalEnergyCons!J$4:J$10000)</f>
        <v>2.3482787267423872</v>
      </c>
      <c r="M1827" s="1" cm="1">
        <f t="array" ref="M1827">SUMPRODUCT(([1]OUT_FinalEnergyCons!$B$4:$B$10000="var_cap")*1,ISNUMBER(SEARCH("RH*-SHELCHP",[1]OUT_FinalEnergyCons!$A$4:$A$10000))*1,[1]OUT_FinalEnergyCons!K$4:K$10000)</f>
        <v>2.3611347830369742</v>
      </c>
      <c r="N1827" s="1" cm="1">
        <f t="array" ref="N1827">SUMPRODUCT(([1]OUT_FinalEnergyCons!$B$4:$B$10000="var_cap")*1,ISNUMBER(SEARCH("RH*-SHELCHP",[1]OUT_FinalEnergyCons!$A$4:$A$10000))*1,[1]OUT_FinalEnergyCons!L$4:L$10000)</f>
        <v>2.3609623420693597</v>
      </c>
      <c r="O1827" s="1" cm="1">
        <f t="array" ref="O1827">SUMPRODUCT(([1]OUT_FinalEnergyCons!$B$4:$B$10000="var_cap")*1,ISNUMBER(SEARCH("RH*-SHELCHP",[1]OUT_FinalEnergyCons!$A$4:$A$10000))*1,[1]OUT_FinalEnergyCons!M$4:M$10000)</f>
        <v>2.3611581922296359</v>
      </c>
      <c r="P1827" s="1" cm="1">
        <f t="array" ref="P1827">SUMPRODUCT(([1]OUT_FinalEnergyCons!$B$4:$B$10000="var_cap")*1,ISNUMBER(SEARCH("RH*-SHELCHP",[1]OUT_FinalEnergyCons!$A$4:$A$10000))*1,[1]OUT_FinalEnergyCons!N$4:N$10000)</f>
        <v>2.361214150064705</v>
      </c>
      <c r="Q1827" s="1" cm="1">
        <f t="array" ref="Q1827">SUMPRODUCT(([1]OUT_FinalEnergyCons!$B$4:$B$10000="var_cap")*1,ISNUMBER(SEARCH("RH*-SHELCHP",[1]OUT_FinalEnergyCons!$A$4:$A$10000))*1,[1]OUT_FinalEnergyCons!O$4:O$10000)</f>
        <v>2.3615124542520354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3.4074014834306472</v>
      </c>
      <c r="H1828" s="1">
        <f t="shared" si="2018"/>
        <v>3.407397855552917</v>
      </c>
      <c r="I1828" s="1">
        <f t="shared" si="2018"/>
        <v>3.407392361611179</v>
      </c>
      <c r="J1828" s="1">
        <f t="shared" si="2018"/>
        <v>2.4450128312115815</v>
      </c>
      <c r="K1828" s="1">
        <f t="shared" si="2018"/>
        <v>2.2883865529691434</v>
      </c>
      <c r="L1828" s="1">
        <f t="shared" si="2018"/>
        <v>2.2882678655514401</v>
      </c>
      <c r="M1828" s="1">
        <f t="shared" si="2018"/>
        <v>1.8982528552357767</v>
      </c>
      <c r="N1828" s="1">
        <f t="shared" si="2018"/>
        <v>1.7601091340228221</v>
      </c>
      <c r="O1828" s="1">
        <f t="shared" si="2018"/>
        <v>1.6483985013098454</v>
      </c>
      <c r="P1828" s="1">
        <f>P1829</f>
        <v>1.0976191748953945</v>
      </c>
      <c r="Q1828" s="1">
        <f>Q1829</f>
        <v>0.564277327129447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3.4074014834306472</v>
      </c>
      <c r="H1829" s="1" cm="1">
        <f t="array" ref="H1829">SUMPRODUCT(([1]OUT_FinalEnergyCons!$B$4:$B$10000="var_cap")*1, (ISNUMBER(SEARCH("RH*-SHLFOBR",[1]OUT_FinalEnergyCons!$A$4:$A$10000)))*1,[1]OUT_FinalEnergyCons!F$4:F$10000)</f>
        <v>3.407397855552917</v>
      </c>
      <c r="I1829" s="1" cm="1">
        <f t="array" ref="I1829">SUMPRODUCT(([1]OUT_FinalEnergyCons!$B$4:$B$10000="var_cap")*1, (ISNUMBER(SEARCH("RH*-SHLFOBR",[1]OUT_FinalEnergyCons!$A$4:$A$10000)))*1,[1]OUT_FinalEnergyCons!G$4:G$10000)</f>
        <v>3.407392361611179</v>
      </c>
      <c r="J1829" s="1" cm="1">
        <f t="array" ref="J1829">SUMPRODUCT(([1]OUT_FinalEnergyCons!$B$4:$B$10000="var_cap")*1, (ISNUMBER(SEARCH("RH*-SHLFOBR",[1]OUT_FinalEnergyCons!$A$4:$A$10000)))*1,[1]OUT_FinalEnergyCons!H$4:H$10000)</f>
        <v>2.4450128312115815</v>
      </c>
      <c r="K1829" s="1" cm="1">
        <f t="array" ref="K1829">SUMPRODUCT(([1]OUT_FinalEnergyCons!$B$4:$B$10000="var_cap")*1, (ISNUMBER(SEARCH("RH*-SHLFOBR",[1]OUT_FinalEnergyCons!$A$4:$A$10000)))*1,[1]OUT_FinalEnergyCons!I$4:I$10000)</f>
        <v>2.2883865529691434</v>
      </c>
      <c r="L1829" s="1" cm="1">
        <f t="array" ref="L1829">SUMPRODUCT(([1]OUT_FinalEnergyCons!$B$4:$B$10000="var_cap")*1, (ISNUMBER(SEARCH("RH*-SHLFOBR",[1]OUT_FinalEnergyCons!$A$4:$A$10000)))*1,[1]OUT_FinalEnergyCons!J$4:J$10000)</f>
        <v>2.2882678655514401</v>
      </c>
      <c r="M1829" s="1" cm="1">
        <f t="array" ref="M1829">SUMPRODUCT(([1]OUT_FinalEnergyCons!$B$4:$B$10000="var_cap")*1, (ISNUMBER(SEARCH("RH*-SHLFOBR",[1]OUT_FinalEnergyCons!$A$4:$A$10000)))*1,[1]OUT_FinalEnergyCons!K$4:K$10000)</f>
        <v>1.8982528552357767</v>
      </c>
      <c r="N1829" s="1" cm="1">
        <f t="array" ref="N1829">SUMPRODUCT(([1]OUT_FinalEnergyCons!$B$4:$B$10000="var_cap")*1, (ISNUMBER(SEARCH("RH*-SHLFOBR",[1]OUT_FinalEnergyCons!$A$4:$A$10000)))*1,[1]OUT_FinalEnergyCons!L$4:L$10000)</f>
        <v>1.7601091340228221</v>
      </c>
      <c r="O1829" s="1" cm="1">
        <f t="array" ref="O1829">SUMPRODUCT(([1]OUT_FinalEnergyCons!$B$4:$B$10000="var_cap")*1, (ISNUMBER(SEARCH("RH*-SHLFOBR",[1]OUT_FinalEnergyCons!$A$4:$A$10000)))*1,[1]OUT_FinalEnergyCons!M$4:M$10000)</f>
        <v>1.6483985013098454</v>
      </c>
      <c r="P1829" s="1" cm="1">
        <f t="array" ref="P1829">SUMPRODUCT(([1]OUT_FinalEnergyCons!$B$4:$B$10000="var_cap")*1, (ISNUMBER(SEARCH("RH*-SHLFOBR",[1]OUT_FinalEnergyCons!$A$4:$A$10000)))*1,[1]OUT_FinalEnergyCons!N$4:N$10000)</f>
        <v>1.0976191748953945</v>
      </c>
      <c r="Q1829" s="1" cm="1">
        <f t="array" ref="Q1829">SUMPRODUCT(([1]OUT_FinalEnergyCons!$B$4:$B$10000="var_cap")*1, (ISNUMBER(SEARCH("RH*-SHLFOBR",[1]OUT_FinalEnergyCons!$A$4:$A$10000)))*1,[1]OUT_FinalEnergyCons!O$4:O$10000)</f>
        <v>0.564277327129447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2.7687549129607691</v>
      </c>
      <c r="G1830" s="1">
        <f t="shared" ref="G1830:K1830" si="2021">SUM(G1831:G1832)</f>
        <v>2.9959655570748809</v>
      </c>
      <c r="H1830" s="1">
        <f t="shared" si="2021"/>
        <v>2.9976865211700825</v>
      </c>
      <c r="I1830" s="1">
        <f t="shared" si="2021"/>
        <v>3.0629400717961066</v>
      </c>
      <c r="J1830" s="1">
        <f t="shared" si="2021"/>
        <v>3.2219911775068462</v>
      </c>
      <c r="K1830" s="1">
        <f t="shared" si="2021"/>
        <v>3.1838711398803543</v>
      </c>
      <c r="L1830" s="1">
        <f t="shared" ref="L1830:O1830" si="2022">SUM(L1831:L1832)</f>
        <v>3.1942854443499522</v>
      </c>
      <c r="M1830" s="1">
        <f t="shared" si="2022"/>
        <v>3.302732369569942</v>
      </c>
      <c r="N1830" s="1">
        <f t="shared" si="2022"/>
        <v>3.2002189760469593</v>
      </c>
      <c r="O1830" s="1">
        <f t="shared" si="2022"/>
        <v>3.1320240878742007</v>
      </c>
      <c r="P1830" s="1">
        <f>SUM(P1831:P1832)</f>
        <v>3.2955832929768722</v>
      </c>
      <c r="Q1830" s="1">
        <f>SUM(Q1831:Q1832)</f>
        <v>2.8710890780677496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2.995953898359518</v>
      </c>
      <c r="H1831" s="1" cm="1">
        <f t="array" ref="H1831">SUMPRODUCT(([1]OUT_FinalEnergyCons!$B$4:$B$10000="var_cap")*1, (ISNUMBER(SEARCH("RH*-SHNGABR",[1]OUT_FinalEnergyCons!$A$4:$A$10000)))*1,[1]OUT_FinalEnergyCons!F$4:F$10000)</f>
        <v>2.9959569197273428</v>
      </c>
      <c r="I1831" s="1" cm="1">
        <f t="array" ref="I1831">SUMPRODUCT(([1]OUT_FinalEnergyCons!$B$4:$B$10000="var_cap")*1, (ISNUMBER(SEARCH("RH*-SHNGABR",[1]OUT_FinalEnergyCons!$A$4:$A$10000)))*1,[1]OUT_FinalEnergyCons!G$4:G$10000)</f>
        <v>3.0611998359409238</v>
      </c>
      <c r="J1831" s="1" cm="1">
        <f t="array" ref="J1831">SUMPRODUCT(([1]OUT_FinalEnergyCons!$B$4:$B$10000="var_cap")*1, (ISNUMBER(SEARCH("RH*-SHNGABR",[1]OUT_FinalEnergyCons!$A$4:$A$10000)))*1,[1]OUT_FinalEnergyCons!H$4:H$10000)</f>
        <v>3.0288544630597349</v>
      </c>
      <c r="K1831" s="1" cm="1">
        <f t="array" ref="K1831">SUMPRODUCT(([1]OUT_FinalEnergyCons!$B$4:$B$10000="var_cap")*1, (ISNUMBER(SEARCH("RH*-SHNGABR",[1]OUT_FinalEnergyCons!$A$4:$A$10000)))*1,[1]OUT_FinalEnergyCons!I$4:I$10000)</f>
        <v>2.8249478316910701</v>
      </c>
      <c r="L1831" s="1" cm="1">
        <f t="array" ref="L1831">SUMPRODUCT(([1]OUT_FinalEnergyCons!$B$4:$B$10000="var_cap")*1, (ISNUMBER(SEARCH("RH*-SHNGABR",[1]OUT_FinalEnergyCons!$A$4:$A$10000)))*1,[1]OUT_FinalEnergyCons!J$4:J$10000)</f>
        <v>2.7545031634232391</v>
      </c>
      <c r="M1831" s="1" cm="1">
        <f t="array" ref="M1831">SUMPRODUCT(([1]OUT_FinalEnergyCons!$B$4:$B$10000="var_cap")*1, (ISNUMBER(SEARCH("RH*-SHNGABR",[1]OUT_FinalEnergyCons!$A$4:$A$10000)))*1,[1]OUT_FinalEnergyCons!K$4:K$10000)</f>
        <v>2.6613394831651203</v>
      </c>
      <c r="N1831" s="1" cm="1">
        <f t="array" ref="N1831">SUMPRODUCT(([1]OUT_FinalEnergyCons!$B$4:$B$10000="var_cap")*1, (ISNUMBER(SEARCH("RH*-SHNGABR",[1]OUT_FinalEnergyCons!$A$4:$A$10000)))*1,[1]OUT_FinalEnergyCons!L$4:L$10000)</f>
        <v>2.5145621992231768</v>
      </c>
      <c r="O1831" s="1" cm="1">
        <f t="array" ref="O1831">SUMPRODUCT(([1]OUT_FinalEnergyCons!$B$4:$B$10000="var_cap")*1, (ISNUMBER(SEARCH("RH*-SHNGABR",[1]OUT_FinalEnergyCons!$A$4:$A$10000)))*1,[1]OUT_FinalEnergyCons!M$4:M$10000)</f>
        <v>2.4157540417721055</v>
      </c>
      <c r="P1831" s="1" cm="1">
        <f t="array" ref="P1831">SUMPRODUCT(([1]OUT_FinalEnergyCons!$B$4:$B$10000="var_cap")*1, (ISNUMBER(SEARCH("RH*-SHNGABR",[1]OUT_FinalEnergyCons!$A$4:$A$10000)))*1,[1]OUT_FinalEnergyCons!N$4:N$10000)</f>
        <v>2.2803071554365015</v>
      </c>
      <c r="Q1831" s="1" cm="1">
        <f t="array" ref="Q1831">SUMPRODUCT(([1]OUT_FinalEnergyCons!$B$4:$B$10000="var_cap")*1, (ISNUMBER(SEARCH("RH*-SHNGABR",[1]OUT_FinalEnergyCons!$A$4:$A$10000)))*1,[1]OUT_FinalEnergyCons!O$4:O$10000)</f>
        <v>1.8548915317230577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8.6172241916235298E-7</v>
      </c>
      <c r="G1832" s="1" cm="1">
        <f t="array" ref="G1832">SUMPRODUCT(([1]OUT_FinalEnergyCons!$B$4:$B$10000="var_cap")*1,ISNUMBER(SEARCH("RH*-SHngahp",[1]OUT_FinalEnergyCons!$A$4:$A$10000))*1,[1]OUT_FinalEnergyCons!E$4:E$10000)</f>
        <v>1.165871536288326E-5</v>
      </c>
      <c r="H1832" s="1" cm="1">
        <f t="array" ref="H1832">SUMPRODUCT(([1]OUT_FinalEnergyCons!$B$4:$B$10000="var_cap")*1,ISNUMBER(SEARCH("RH*-SHngahp",[1]OUT_FinalEnergyCons!$A$4:$A$10000))*1,[1]OUT_FinalEnergyCons!F$4:F$10000)</f>
        <v>1.7296014427398672E-3</v>
      </c>
      <c r="I1832" s="1" cm="1">
        <f t="array" ref="I1832">SUMPRODUCT(([1]OUT_FinalEnergyCons!$B$4:$B$10000="var_cap")*1,ISNUMBER(SEARCH("RH*-SHngahp",[1]OUT_FinalEnergyCons!$A$4:$A$10000))*1,[1]OUT_FinalEnergyCons!G$4:G$10000)</f>
        <v>1.7402358551828984E-3</v>
      </c>
      <c r="J1832" s="1" cm="1">
        <f t="array" ref="J1832">SUMPRODUCT(([1]OUT_FinalEnergyCons!$B$4:$B$10000="var_cap")*1,ISNUMBER(SEARCH("RH*-SHngahp",[1]OUT_FinalEnergyCons!$A$4:$A$10000))*1,[1]OUT_FinalEnergyCons!H$4:H$10000)</f>
        <v>0.19313671444711109</v>
      </c>
      <c r="K1832" s="1" cm="1">
        <f t="array" ref="K1832">SUMPRODUCT(([1]OUT_FinalEnergyCons!$B$4:$B$10000="var_cap")*1,ISNUMBER(SEARCH("RH*-SHngahp",[1]OUT_FinalEnergyCons!$A$4:$A$10000))*1,[1]OUT_FinalEnergyCons!I$4:I$10000)</f>
        <v>0.35892330818928431</v>
      </c>
      <c r="L1832" s="1" cm="1">
        <f t="array" ref="L1832">SUMPRODUCT(([1]OUT_FinalEnergyCons!$B$4:$B$10000="var_cap")*1,ISNUMBER(SEARCH("RH*-SHngahp",[1]OUT_FinalEnergyCons!$A$4:$A$10000))*1,[1]OUT_FinalEnergyCons!J$4:J$10000)</f>
        <v>0.43978228092671295</v>
      </c>
      <c r="M1832" s="1" cm="1">
        <f t="array" ref="M1832">SUMPRODUCT(([1]OUT_FinalEnergyCons!$B$4:$B$10000="var_cap")*1,ISNUMBER(SEARCH("RH*-SHngahp",[1]OUT_FinalEnergyCons!$A$4:$A$10000))*1,[1]OUT_FinalEnergyCons!K$4:K$10000)</f>
        <v>0.64139288640482162</v>
      </c>
      <c r="N1832" s="1" cm="1">
        <f t="array" ref="N1832">SUMPRODUCT(([1]OUT_FinalEnergyCons!$B$4:$B$10000="var_cap")*1,ISNUMBER(SEARCH("RH*-SHngahp",[1]OUT_FinalEnergyCons!$A$4:$A$10000))*1,[1]OUT_FinalEnergyCons!L$4:L$10000)</f>
        <v>0.68565677682378245</v>
      </c>
      <c r="O1832" s="1" cm="1">
        <f t="array" ref="O1832">SUMPRODUCT(([1]OUT_FinalEnergyCons!$B$4:$B$10000="var_cap")*1,ISNUMBER(SEARCH("RH*-SHngahp",[1]OUT_FinalEnergyCons!$A$4:$A$10000))*1,[1]OUT_FinalEnergyCons!M$4:M$10000)</f>
        <v>0.71627004610209499</v>
      </c>
      <c r="P1832" s="1" cm="1">
        <f t="array" ref="P1832">SUMPRODUCT(([1]OUT_FinalEnergyCons!$B$4:$B$10000="var_cap")*1,ISNUMBER(SEARCH("RH*-SHngahp",[1]OUT_FinalEnergyCons!$A$4:$A$10000))*1,[1]OUT_FinalEnergyCons!N$4:N$10000)</f>
        <v>1.0152761375403707</v>
      </c>
      <c r="Q1832" s="1" cm="1">
        <f t="array" ref="Q1832">SUMPRODUCT(([1]OUT_FinalEnergyCons!$B$4:$B$10000="var_cap")*1,ISNUMBER(SEARCH("RH*-SHngahp",[1]OUT_FinalEnergyCons!$A$4:$A$10000))*1,[1]OUT_FinalEnergyCons!O$4:O$10000)</f>
        <v>1.0161975463446919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6.8416992567938151E-3</v>
      </c>
      <c r="H1833" s="1">
        <f t="shared" si="2026"/>
        <v>3.4838328277617039E-4</v>
      </c>
      <c r="I1833" s="1">
        <f t="shared" si="2026"/>
        <v>3.1936736014427994E-4</v>
      </c>
      <c r="J1833" s="1">
        <f t="shared" si="2026"/>
        <v>8.2741088227739892E-5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6.8416992567938151E-3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3.4838328277617039E-4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3.1936736014427994E-4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8.2741088227739892E-5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0.68965296547760624</v>
      </c>
      <c r="G1835" s="1">
        <f t="shared" ref="G1835:O1835" si="2028">G1836</f>
        <v>0.69796769037124551</v>
      </c>
      <c r="H1835" s="1">
        <f t="shared" si="2028"/>
        <v>0.70380432528383996</v>
      </c>
      <c r="I1835" s="1">
        <f t="shared" si="2028"/>
        <v>0.70380073146899136</v>
      </c>
      <c r="J1835" s="1">
        <f t="shared" si="2028"/>
        <v>0.46890622045037161</v>
      </c>
      <c r="K1835" s="1">
        <f t="shared" si="2028"/>
        <v>0.40870496170960241</v>
      </c>
      <c r="L1835" s="1">
        <f t="shared" si="2028"/>
        <v>0.40044395006232297</v>
      </c>
      <c r="M1835" s="1">
        <f t="shared" si="2028"/>
        <v>0.29958987710579998</v>
      </c>
      <c r="N1835" s="1">
        <f t="shared" si="2028"/>
        <v>0.28328978337981869</v>
      </c>
      <c r="O1835" s="1">
        <f t="shared" si="2028"/>
        <v>0.25434522358050893</v>
      </c>
      <c r="P1835" s="1">
        <f>P1836</f>
        <v>0.2260077630308851</v>
      </c>
      <c r="Q1835" s="1">
        <f>Q1836</f>
        <v>0.14407950985791479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0.68965296547760624</v>
      </c>
      <c r="G1836" s="1" cm="1">
        <f t="array" ref="G1836">SUMPRODUCT(([1]OUT_FinalEnergyCons!$B$4:$B$10000="var_cap")*1, (ISNUMBER(SEARCH("RH*-SHWODBR",[1]OUT_FinalEnergyCons!$A$4:$A$10000)))*1,[1]OUT_FinalEnergyCons!E$4:E$10000)</f>
        <v>0.69796769037124551</v>
      </c>
      <c r="H1836" s="1" cm="1">
        <f t="array" ref="H1836">SUMPRODUCT(([1]OUT_FinalEnergyCons!$B$4:$B$10000="var_cap")*1, (ISNUMBER(SEARCH("RH*-SHWODBR",[1]OUT_FinalEnergyCons!$A$4:$A$10000)))*1,[1]OUT_FinalEnergyCons!F$4:F$10000)</f>
        <v>0.70380432528383996</v>
      </c>
      <c r="I1836" s="1" cm="1">
        <f t="array" ref="I1836">SUMPRODUCT(([1]OUT_FinalEnergyCons!$B$4:$B$10000="var_cap")*1, (ISNUMBER(SEARCH("RH*-SHWODBR",[1]OUT_FinalEnergyCons!$A$4:$A$10000)))*1,[1]OUT_FinalEnergyCons!G$4:G$10000)</f>
        <v>0.70380073146899136</v>
      </c>
      <c r="J1836" s="1" cm="1">
        <f t="array" ref="J1836">SUMPRODUCT(([1]OUT_FinalEnergyCons!$B$4:$B$10000="var_cap")*1, (ISNUMBER(SEARCH("RH*-SHWODBR",[1]OUT_FinalEnergyCons!$A$4:$A$10000)))*1,[1]OUT_FinalEnergyCons!H$4:H$10000)</f>
        <v>0.46890622045037161</v>
      </c>
      <c r="K1836" s="1" cm="1">
        <f t="array" ref="K1836">SUMPRODUCT(([1]OUT_FinalEnergyCons!$B$4:$B$10000="var_cap")*1, (ISNUMBER(SEARCH("RH*-SHWODBR",[1]OUT_FinalEnergyCons!$A$4:$A$10000)))*1,[1]OUT_FinalEnergyCons!I$4:I$10000)</f>
        <v>0.40870496170960241</v>
      </c>
      <c r="L1836" s="1" cm="1">
        <f t="array" ref="L1836">SUMPRODUCT(([1]OUT_FinalEnergyCons!$B$4:$B$10000="var_cap")*1, (ISNUMBER(SEARCH("RH*-SHWODBR",[1]OUT_FinalEnergyCons!$A$4:$A$10000)))*1,[1]OUT_FinalEnergyCons!J$4:J$10000)</f>
        <v>0.40044395006232297</v>
      </c>
      <c r="M1836" s="1" cm="1">
        <f t="array" ref="M1836">SUMPRODUCT(([1]OUT_FinalEnergyCons!$B$4:$B$10000="var_cap")*1, (ISNUMBER(SEARCH("RH*-SHWODBR",[1]OUT_FinalEnergyCons!$A$4:$A$10000)))*1,[1]OUT_FinalEnergyCons!K$4:K$10000)</f>
        <v>0.29958987710579998</v>
      </c>
      <c r="N1836" s="1" cm="1">
        <f t="array" ref="N1836">SUMPRODUCT(([1]OUT_FinalEnergyCons!$B$4:$B$10000="var_cap")*1, (ISNUMBER(SEARCH("RH*-SHWODBR",[1]OUT_FinalEnergyCons!$A$4:$A$10000)))*1,[1]OUT_FinalEnergyCons!L$4:L$10000)</f>
        <v>0.28328978337981869</v>
      </c>
      <c r="O1836" s="1" cm="1">
        <f t="array" ref="O1836">SUMPRODUCT(([1]OUT_FinalEnergyCons!$B$4:$B$10000="var_cap")*1, (ISNUMBER(SEARCH("RH*-SHWODBR",[1]OUT_FinalEnergyCons!$A$4:$A$10000)))*1,[1]OUT_FinalEnergyCons!M$4:M$10000)</f>
        <v>0.25434522358050893</v>
      </c>
      <c r="P1836" s="1" cm="1">
        <f t="array" ref="P1836">SUMPRODUCT(([1]OUT_FinalEnergyCons!$B$4:$B$10000="var_cap")*1, (ISNUMBER(SEARCH("RH*-SHWODBR",[1]OUT_FinalEnergyCons!$A$4:$A$10000)))*1,[1]OUT_FinalEnergyCons!N$4:N$10000)</f>
        <v>0.2260077630308851</v>
      </c>
      <c r="Q1836" s="1" cm="1">
        <f t="array" ref="Q1836">SUMPRODUCT(([1]OUT_FinalEnergyCons!$B$4:$B$10000="var_cap")*1, (ISNUMBER(SEARCH("RH*-SHWODBR",[1]OUT_FinalEnergyCons!$A$4:$A$10000)))*1,[1]OUT_FinalEnergyCons!O$4:O$10000)</f>
        <v>0.14407950985791479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0.20447047292831758</v>
      </c>
      <c r="G1837" s="1">
        <f t="shared" ref="G1837:O1837" si="2031">G1838</f>
        <v>0.24046426700225507</v>
      </c>
      <c r="H1837" s="1">
        <f t="shared" si="2031"/>
        <v>0.24056615314773744</v>
      </c>
      <c r="I1837" s="1">
        <f t="shared" si="2031"/>
        <v>0.25154089636771065</v>
      </c>
      <c r="J1837" s="1">
        <f t="shared" si="2031"/>
        <v>0.2596852600093863</v>
      </c>
      <c r="K1837" s="1">
        <f t="shared" si="2031"/>
        <v>0.26557528499721827</v>
      </c>
      <c r="L1837" s="1">
        <f t="shared" si="2031"/>
        <v>0.27148294262441525</v>
      </c>
      <c r="M1837" s="1">
        <f t="shared" si="2031"/>
        <v>0.27534233204633179</v>
      </c>
      <c r="N1837" s="1">
        <f t="shared" si="2031"/>
        <v>0.27874580671643756</v>
      </c>
      <c r="O1837" s="1">
        <f t="shared" si="2031"/>
        <v>0.28215312809184645</v>
      </c>
      <c r="P1837" s="1">
        <f>P1838</f>
        <v>0.28147220622223373</v>
      </c>
      <c r="Q1837" s="1">
        <f>Q1838</f>
        <v>0.28178139562280213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0.20447047292831758</v>
      </c>
      <c r="G1838" s="1" cm="1">
        <f t="array" ref="G1838">SUMPRODUCT(([1]OUT_FinalEnergyCons!$B$4:$B$10000="var_cap")*1, (ISNUMBER(SEARCH("RH*-SHPLTBR",[1]OUT_FinalEnergyCons!$A$4:$A$10000)))*1,[1]OUT_FinalEnergyCons!E$4:E$10000)</f>
        <v>0.24046426700225507</v>
      </c>
      <c r="H1838" s="1" cm="1">
        <f t="array" ref="H1838">SUMPRODUCT(([1]OUT_FinalEnergyCons!$B$4:$B$10000="var_cap")*1, (ISNUMBER(SEARCH("RH*-SHPLTBR",[1]OUT_FinalEnergyCons!$A$4:$A$10000)))*1,[1]OUT_FinalEnergyCons!F$4:F$10000)</f>
        <v>0.24056615314773744</v>
      </c>
      <c r="I1838" s="1" cm="1">
        <f t="array" ref="I1838">SUMPRODUCT(([1]OUT_FinalEnergyCons!$B$4:$B$10000="var_cap")*1, (ISNUMBER(SEARCH("RH*-SHPLTBR",[1]OUT_FinalEnergyCons!$A$4:$A$10000)))*1,[1]OUT_FinalEnergyCons!G$4:G$10000)</f>
        <v>0.25154089636771065</v>
      </c>
      <c r="J1838" s="1" cm="1">
        <f t="array" ref="J1838">SUMPRODUCT(([1]OUT_FinalEnergyCons!$B$4:$B$10000="var_cap")*1, (ISNUMBER(SEARCH("RH*-SHPLTBR",[1]OUT_FinalEnergyCons!$A$4:$A$10000)))*1,[1]OUT_FinalEnergyCons!H$4:H$10000)</f>
        <v>0.2596852600093863</v>
      </c>
      <c r="K1838" s="1" cm="1">
        <f t="array" ref="K1838">SUMPRODUCT(([1]OUT_FinalEnergyCons!$B$4:$B$10000="var_cap")*1, (ISNUMBER(SEARCH("RH*-SHPLTBR",[1]OUT_FinalEnergyCons!$A$4:$A$10000)))*1,[1]OUT_FinalEnergyCons!I$4:I$10000)</f>
        <v>0.26557528499721827</v>
      </c>
      <c r="L1838" s="1" cm="1">
        <f t="array" ref="L1838">SUMPRODUCT(([1]OUT_FinalEnergyCons!$B$4:$B$10000="var_cap")*1, (ISNUMBER(SEARCH("RH*-SHPLTBR",[1]OUT_FinalEnergyCons!$A$4:$A$10000)))*1,[1]OUT_FinalEnergyCons!J$4:J$10000)</f>
        <v>0.27148294262441525</v>
      </c>
      <c r="M1838" s="1" cm="1">
        <f t="array" ref="M1838">SUMPRODUCT(([1]OUT_FinalEnergyCons!$B$4:$B$10000="var_cap")*1, (ISNUMBER(SEARCH("RH*-SHPLTBR",[1]OUT_FinalEnergyCons!$A$4:$A$10000)))*1,[1]OUT_FinalEnergyCons!K$4:K$10000)</f>
        <v>0.27534233204633179</v>
      </c>
      <c r="N1838" s="1" cm="1">
        <f t="array" ref="N1838">SUMPRODUCT(([1]OUT_FinalEnergyCons!$B$4:$B$10000="var_cap")*1, (ISNUMBER(SEARCH("RH*-SHPLTBR",[1]OUT_FinalEnergyCons!$A$4:$A$10000)))*1,[1]OUT_FinalEnergyCons!L$4:L$10000)</f>
        <v>0.27874580671643756</v>
      </c>
      <c r="O1838" s="1" cm="1">
        <f t="array" ref="O1838">SUMPRODUCT(([1]OUT_FinalEnergyCons!$B$4:$B$10000="var_cap")*1, (ISNUMBER(SEARCH("RH*-SHPLTBR",[1]OUT_FinalEnergyCons!$A$4:$A$10000)))*1,[1]OUT_FinalEnergyCons!M$4:M$10000)</f>
        <v>0.28215312809184645</v>
      </c>
      <c r="P1838" s="1" cm="1">
        <f t="array" ref="P1838">SUMPRODUCT(([1]OUT_FinalEnergyCons!$B$4:$B$10000="var_cap")*1, (ISNUMBER(SEARCH("RH*-SHPLTBR",[1]OUT_FinalEnergyCons!$A$4:$A$10000)))*1,[1]OUT_FinalEnergyCons!N$4:N$10000)</f>
        <v>0.28147220622223373</v>
      </c>
      <c r="Q1838" s="1" cm="1">
        <f t="array" ref="Q1838">SUMPRODUCT(([1]OUT_FinalEnergyCons!$B$4:$B$10000="var_cap")*1, (ISNUMBER(SEARCH("RH*-SHPLTBR",[1]OUT_FinalEnergyCons!$A$4:$A$10000)))*1,[1]OUT_FinalEnergyCons!O$4:O$10000)</f>
        <v>0.28178139562280213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0.11420625953437782</v>
      </c>
      <c r="G1839" s="1">
        <f t="shared" ref="G1839:O1839" si="2034">G1840</f>
        <v>0.13717666582049232</v>
      </c>
      <c r="H1839" s="1">
        <f t="shared" si="2034"/>
        <v>0.13733176402776592</v>
      </c>
      <c r="I1839" s="1">
        <f t="shared" si="2034"/>
        <v>0.13746036329323413</v>
      </c>
      <c r="J1839" s="1">
        <f t="shared" si="2034"/>
        <v>0.13389627180711511</v>
      </c>
      <c r="K1839" s="1">
        <f t="shared" si="2034"/>
        <v>0.13064906417428673</v>
      </c>
      <c r="L1839" s="1">
        <f t="shared" si="2034"/>
        <v>0.13058110786952667</v>
      </c>
      <c r="M1839" s="1">
        <f t="shared" si="2034"/>
        <v>0.12971945371166757</v>
      </c>
      <c r="N1839" s="1">
        <f t="shared" si="2034"/>
        <v>0.12756359740735751</v>
      </c>
      <c r="O1839" s="1">
        <f t="shared" si="2034"/>
        <v>0.12739059163590064</v>
      </c>
      <c r="P1839" s="1">
        <f>P1840</f>
        <v>0.12488718072387978</v>
      </c>
      <c r="Q1839" s="1">
        <f>Q1840</f>
        <v>0.12309977630973777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0.11420625953437782</v>
      </c>
      <c r="G1840" s="1" cm="1">
        <f t="array" ref="G1840">SUMPRODUCT(([1]OUT_FinalEnergyCons!$B$4:$B$10000="var_cap")*1, (ISNUMBER(SEARCH("RH*-SHSOLBR",[1]OUT_FinalEnergyCons!$A$4:$A$10000)))*1,[1]OUT_FinalEnergyCons!E$4:E$10000)</f>
        <v>0.13717666582049232</v>
      </c>
      <c r="H1840" s="1" cm="1">
        <f t="array" ref="H1840">SUMPRODUCT(([1]OUT_FinalEnergyCons!$B$4:$B$10000="var_cap")*1, (ISNUMBER(SEARCH("RH*-SHSOLBR",[1]OUT_FinalEnergyCons!$A$4:$A$10000)))*1,[1]OUT_FinalEnergyCons!F$4:F$10000)</f>
        <v>0.13733176402776592</v>
      </c>
      <c r="I1840" s="1" cm="1">
        <f t="array" ref="I1840">SUMPRODUCT(([1]OUT_FinalEnergyCons!$B$4:$B$10000="var_cap")*1, (ISNUMBER(SEARCH("RH*-SHSOLBR",[1]OUT_FinalEnergyCons!$A$4:$A$10000)))*1,[1]OUT_FinalEnergyCons!G$4:G$10000)</f>
        <v>0.13746036329323413</v>
      </c>
      <c r="J1840" s="1" cm="1">
        <f t="array" ref="J1840">SUMPRODUCT(([1]OUT_FinalEnergyCons!$B$4:$B$10000="var_cap")*1, (ISNUMBER(SEARCH("RH*-SHSOLBR",[1]OUT_FinalEnergyCons!$A$4:$A$10000)))*1,[1]OUT_FinalEnergyCons!H$4:H$10000)</f>
        <v>0.13389627180711511</v>
      </c>
      <c r="K1840" s="1" cm="1">
        <f t="array" ref="K1840">SUMPRODUCT(([1]OUT_FinalEnergyCons!$B$4:$B$10000="var_cap")*1, (ISNUMBER(SEARCH("RH*-SHSOLBR",[1]OUT_FinalEnergyCons!$A$4:$A$10000)))*1,[1]OUT_FinalEnergyCons!I$4:I$10000)</f>
        <v>0.13064906417428673</v>
      </c>
      <c r="L1840" s="1" cm="1">
        <f t="array" ref="L1840">SUMPRODUCT(([1]OUT_FinalEnergyCons!$B$4:$B$10000="var_cap")*1, (ISNUMBER(SEARCH("RH*-SHSOLBR",[1]OUT_FinalEnergyCons!$A$4:$A$10000)))*1,[1]OUT_FinalEnergyCons!J$4:J$10000)</f>
        <v>0.13058110786952667</v>
      </c>
      <c r="M1840" s="1" cm="1">
        <f t="array" ref="M1840">SUMPRODUCT(([1]OUT_FinalEnergyCons!$B$4:$B$10000="var_cap")*1, (ISNUMBER(SEARCH("RH*-SHSOLBR",[1]OUT_FinalEnergyCons!$A$4:$A$10000)))*1,[1]OUT_FinalEnergyCons!K$4:K$10000)</f>
        <v>0.12971945371166757</v>
      </c>
      <c r="N1840" s="1" cm="1">
        <f t="array" ref="N1840">SUMPRODUCT(([1]OUT_FinalEnergyCons!$B$4:$B$10000="var_cap")*1, (ISNUMBER(SEARCH("RH*-SHSOLBR",[1]OUT_FinalEnergyCons!$A$4:$A$10000)))*1,[1]OUT_FinalEnergyCons!L$4:L$10000)</f>
        <v>0.12756359740735751</v>
      </c>
      <c r="O1840" s="1" cm="1">
        <f t="array" ref="O1840">SUMPRODUCT(([1]OUT_FinalEnergyCons!$B$4:$B$10000="var_cap")*1, (ISNUMBER(SEARCH("RH*-SHSOLBR",[1]OUT_FinalEnergyCons!$A$4:$A$10000)))*1,[1]OUT_FinalEnergyCons!M$4:M$10000)</f>
        <v>0.12739059163590064</v>
      </c>
      <c r="P1840" s="1" cm="1">
        <f t="array" ref="P1840">SUMPRODUCT(([1]OUT_FinalEnergyCons!$B$4:$B$10000="var_cap")*1, (ISNUMBER(SEARCH("RH*-SHSOLBR",[1]OUT_FinalEnergyCons!$A$4:$A$10000)))*1,[1]OUT_FinalEnergyCons!N$4:N$10000)</f>
        <v>0.12488718072387978</v>
      </c>
      <c r="Q1840" s="1" cm="1">
        <f t="array" ref="Q1840">SUMPRODUCT(([1]OUT_FinalEnergyCons!$B$4:$B$10000="var_cap")*1, (ISNUMBER(SEARCH("RH*-SHSOLBR",[1]OUT_FinalEnergyCons!$A$4:$A$10000)))*1,[1]OUT_FinalEnergyCons!O$4:O$10000)</f>
        <v>0.12309977630973777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1.8609883012604926</v>
      </c>
      <c r="G1843" s="1">
        <f t="shared" ref="G1843" si="2040">SUM(G1844,G1847,G1849,G1852,G1854,G1856,G1858,G1860)</f>
        <v>2.0188059089188966</v>
      </c>
      <c r="H1843" s="1">
        <f t="shared" ref="H1843" si="2041">SUM(H1844,H1847,H1849,H1852,H1854,H1856,H1858,H1860)</f>
        <v>1.9869505294194805</v>
      </c>
      <c r="I1843" s="1">
        <f t="shared" ref="I1843" si="2042">SUM(I1844,I1847,I1849,I1852,I1854,I1856,I1858,I1860)</f>
        <v>2.0643146103075587</v>
      </c>
      <c r="J1843" s="1">
        <f t="shared" ref="J1843" si="2043">SUM(J1844,J1847,J1849,J1852,J1854,J1856,J1858,J1860)</f>
        <v>1.7847125946472391</v>
      </c>
      <c r="K1843" s="1">
        <f t="shared" ref="K1843" si="2044">SUM(K1844,K1847,K1849,K1852,K1854,K1856,K1858,K1860)</f>
        <v>1.7460892492016109</v>
      </c>
      <c r="L1843" s="1">
        <f t="shared" ref="L1843:O1843" si="2045">SUM(L1844,L1847,L1849,L1852,L1854,L1856,L1858,L1860)</f>
        <v>1.762334562719317</v>
      </c>
      <c r="M1843" s="1">
        <f t="shared" si="2045"/>
        <v>1.6878553204687428</v>
      </c>
      <c r="N1843" s="1">
        <f t="shared" si="2045"/>
        <v>1.7214093858377022</v>
      </c>
      <c r="O1843" s="1">
        <f t="shared" si="2045"/>
        <v>1.6783634823976363</v>
      </c>
      <c r="P1843" s="1">
        <f>SUM(P1844,P1847,P1849,P1852,P1854,P1856,P1858,P1860)</f>
        <v>1.6436504913792935</v>
      </c>
      <c r="Q1843" s="1">
        <f>SUM(Q1844,Q1847,Q1849,Q1852,Q1854,Q1856,Q1858,Q1860)</f>
        <v>1.6077614414640529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0.65093019273834807</v>
      </c>
      <c r="G1844" s="1">
        <f t="shared" ref="G1844" si="2047">SUM(G1845:G1846)</f>
        <v>0.71901764816102376</v>
      </c>
      <c r="H1844" s="1">
        <f t="shared" ref="H1844" si="2048">SUM(H1845:H1846)</f>
        <v>0.81128209471593471</v>
      </c>
      <c r="I1844" s="1">
        <f t="shared" ref="I1844" si="2049">SUM(I1845:I1846)</f>
        <v>0.88297996698304848</v>
      </c>
      <c r="J1844" s="1">
        <f t="shared" ref="J1844" si="2050">SUM(J1845:J1846)</f>
        <v>0.81250562812463167</v>
      </c>
      <c r="K1844" s="1">
        <f t="shared" ref="K1844" si="2051">SUM(K1845:K1846)</f>
        <v>0.79527535690041629</v>
      </c>
      <c r="L1844" s="1">
        <f t="shared" ref="L1844:O1844" si="2052">SUM(L1845:L1846)</f>
        <v>0.81672409197074525</v>
      </c>
      <c r="M1844" s="1">
        <f t="shared" si="2052"/>
        <v>0.7035564858162231</v>
      </c>
      <c r="N1844" s="1">
        <f t="shared" si="2052"/>
        <v>0.75931465700471235</v>
      </c>
      <c r="O1844" s="1">
        <f t="shared" si="2052"/>
        <v>0.75913151592167472</v>
      </c>
      <c r="P1844" s="1">
        <f>SUM(P1845:P1846)</f>
        <v>0.6543328630603491</v>
      </c>
      <c r="Q1844" s="1">
        <f>SUM(Q1845:Q1846)</f>
        <v>0.73607892166332778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0.43757520743540007</v>
      </c>
      <c r="G1845" s="1" cm="1">
        <f t="array" ref="G1845">SUMPRODUCT(([1]OUT_FinalEnergyCons!$B$4:$B$10000="var_cap")*1,(ISNUMBER(SEARCH("RH*-WHELCBR",[1]OUT_FinalEnergyCons!$A$4:$A$10000)))*1,[1]OUT_FinalEnergyCons!E$4:E$10000)</f>
        <v>0.47288493007964849</v>
      </c>
      <c r="H1845" s="1" cm="1">
        <f t="array" ref="H1845">SUMPRODUCT(([1]OUT_FinalEnergyCons!$B$4:$B$10000="var_cap")*1,(ISNUMBER(SEARCH("RH*-WHELCBR",[1]OUT_FinalEnergyCons!$A$4:$A$10000)))*1,[1]OUT_FinalEnergyCons!F$4:F$10000)</f>
        <v>0.47289027939844702</v>
      </c>
      <c r="I1845" s="1" cm="1">
        <f t="array" ref="I1845">SUMPRODUCT(([1]OUT_FinalEnergyCons!$B$4:$B$10000="var_cap")*1,(ISNUMBER(SEARCH("RH*-WHELCBR",[1]OUT_FinalEnergyCons!$A$4:$A$10000)))*1,[1]OUT_FinalEnergyCons!G$4:G$10000)</f>
        <v>0.47289081760775187</v>
      </c>
      <c r="J1845" s="1" cm="1">
        <f t="array" ref="J1845">SUMPRODUCT(([1]OUT_FinalEnergyCons!$B$4:$B$10000="var_cap")*1,(ISNUMBER(SEARCH("RH*-WHELCBR",[1]OUT_FinalEnergyCons!$A$4:$A$10000)))*1,[1]OUT_FinalEnergyCons!H$4:H$10000)</f>
        <v>0.28181546008802028</v>
      </c>
      <c r="K1845" s="1" cm="1">
        <f t="array" ref="K1845">SUMPRODUCT(([1]OUT_FinalEnergyCons!$B$4:$B$10000="var_cap")*1,(ISNUMBER(SEARCH("RH*-WHELCBR",[1]OUT_FinalEnergyCons!$A$4:$A$10000)))*1,[1]OUT_FinalEnergyCons!I$4:I$10000)</f>
        <v>0.24860271181273294</v>
      </c>
      <c r="L1845" s="1" cm="1">
        <f t="array" ref="L1845">SUMPRODUCT(([1]OUT_FinalEnergyCons!$B$4:$B$10000="var_cap")*1,(ISNUMBER(SEARCH("RH*-WHELCBR",[1]OUT_FinalEnergyCons!$A$4:$A$10000)))*1,[1]OUT_FinalEnergyCons!J$4:J$10000)</f>
        <v>0.24860188828807767</v>
      </c>
      <c r="M1845" s="1" cm="1">
        <f t="array" ref="M1845">SUMPRODUCT(([1]OUT_FinalEnergyCons!$B$4:$B$10000="var_cap")*1,(ISNUMBER(SEARCH("RH*-WHELCBR",[1]OUT_FinalEnergyCons!$A$4:$A$10000)))*1,[1]OUT_FinalEnergyCons!K$4:K$10000)</f>
        <v>0.13026147077599576</v>
      </c>
      <c r="N1845" s="1" cm="1">
        <f t="array" ref="N1845">SUMPRODUCT(([1]OUT_FinalEnergyCons!$B$4:$B$10000="var_cap")*1,(ISNUMBER(SEARCH("RH*-WHELCBR",[1]OUT_FinalEnergyCons!$A$4:$A$10000)))*1,[1]OUT_FinalEnergyCons!L$4:L$10000)</f>
        <v>4.7033793672257462E-2</v>
      </c>
      <c r="O1845" s="1" cm="1">
        <f t="array" ref="O1845">SUMPRODUCT(([1]OUT_FinalEnergyCons!$B$4:$B$10000="var_cap")*1,(ISNUMBER(SEARCH("RH*-WHELCBR",[1]OUT_FinalEnergyCons!$A$4:$A$10000)))*1,[1]OUT_FinalEnergyCons!M$4:M$10000)</f>
        <v>4.0842487482402483E-2</v>
      </c>
      <c r="P1845" s="1" cm="1">
        <f t="array" ref="P1845">SUMPRODUCT(([1]OUT_FinalEnergyCons!$B$4:$B$10000="var_cap")*1,(ISNUMBER(SEARCH("RH*-WHELCBR",[1]OUT_FinalEnergyCons!$A$4:$A$10000)))*1,[1]OUT_FinalEnergyCons!N$4:N$10000)</f>
        <v>3.3782316810537387E-2</v>
      </c>
      <c r="Q1845" s="1" cm="1">
        <f t="array" ref="Q1845">SUMPRODUCT(([1]OUT_FinalEnergyCons!$B$4:$B$10000="var_cap")*1,(ISNUMBER(SEARCH("RH*-WHELCBR",[1]OUT_FinalEnergyCons!$A$4:$A$10000)))*1,[1]OUT_FinalEnergyCons!O$4:O$10000)</f>
        <v>2.8653967405621282E-2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0.213354985302948</v>
      </c>
      <c r="G1846" s="1" cm="1">
        <f t="array" ref="G1846">SUMPRODUCT(([1]OUT_FinalEnergyCons!$B$4:$B$10000="var_cap")*1,ISNUMBER(SEARCH("RH*-WHELCHP",[1]OUT_FinalEnergyCons!$A$4:$A$10000))*1,[1]OUT_FinalEnergyCons!E$4:E$10000)</f>
        <v>0.24613271808137527</v>
      </c>
      <c r="H1846" s="1" cm="1">
        <f t="array" ref="H1846">SUMPRODUCT(([1]OUT_FinalEnergyCons!$B$4:$B$10000="var_cap")*1,ISNUMBER(SEARCH("RH*-WHELCHP",[1]OUT_FinalEnergyCons!$A$4:$A$10000))*1,[1]OUT_FinalEnergyCons!F$4:F$10000)</f>
        <v>0.33839181531748774</v>
      </c>
      <c r="I1846" s="1" cm="1">
        <f t="array" ref="I1846">SUMPRODUCT(([1]OUT_FinalEnergyCons!$B$4:$B$10000="var_cap")*1,ISNUMBER(SEARCH("RH*-WHELCHP",[1]OUT_FinalEnergyCons!$A$4:$A$10000))*1,[1]OUT_FinalEnergyCons!G$4:G$10000)</f>
        <v>0.41008914937529661</v>
      </c>
      <c r="J1846" s="1" cm="1">
        <f t="array" ref="J1846">SUMPRODUCT(([1]OUT_FinalEnergyCons!$B$4:$B$10000="var_cap")*1,ISNUMBER(SEARCH("RH*-WHELCHP",[1]OUT_FinalEnergyCons!$A$4:$A$10000))*1,[1]OUT_FinalEnergyCons!H$4:H$10000)</f>
        <v>0.5306901680366114</v>
      </c>
      <c r="K1846" s="1" cm="1">
        <f t="array" ref="K1846">SUMPRODUCT(([1]OUT_FinalEnergyCons!$B$4:$B$10000="var_cap")*1,ISNUMBER(SEARCH("RH*-WHELCHP",[1]OUT_FinalEnergyCons!$A$4:$A$10000))*1,[1]OUT_FinalEnergyCons!I$4:I$10000)</f>
        <v>0.54667264508768332</v>
      </c>
      <c r="L1846" s="1" cm="1">
        <f t="array" ref="L1846">SUMPRODUCT(([1]OUT_FinalEnergyCons!$B$4:$B$10000="var_cap")*1,ISNUMBER(SEARCH("RH*-WHELCHP",[1]OUT_FinalEnergyCons!$A$4:$A$10000))*1,[1]OUT_FinalEnergyCons!J$4:J$10000)</f>
        <v>0.56812220368266753</v>
      </c>
      <c r="M1846" s="1" cm="1">
        <f t="array" ref="M1846">SUMPRODUCT(([1]OUT_FinalEnergyCons!$B$4:$B$10000="var_cap")*1,ISNUMBER(SEARCH("RH*-WHELCHP",[1]OUT_FinalEnergyCons!$A$4:$A$10000))*1,[1]OUT_FinalEnergyCons!K$4:K$10000)</f>
        <v>0.5732950150402274</v>
      </c>
      <c r="N1846" s="1" cm="1">
        <f t="array" ref="N1846">SUMPRODUCT(([1]OUT_FinalEnergyCons!$B$4:$B$10000="var_cap")*1,ISNUMBER(SEARCH("RH*-WHELCHP",[1]OUT_FinalEnergyCons!$A$4:$A$10000))*1,[1]OUT_FinalEnergyCons!L$4:L$10000)</f>
        <v>0.71228086333245488</v>
      </c>
      <c r="O1846" s="1" cm="1">
        <f t="array" ref="O1846">SUMPRODUCT(([1]OUT_FinalEnergyCons!$B$4:$B$10000="var_cap")*1,ISNUMBER(SEARCH("RH*-WHELCHP",[1]OUT_FinalEnergyCons!$A$4:$A$10000))*1,[1]OUT_FinalEnergyCons!M$4:M$10000)</f>
        <v>0.71828902843927223</v>
      </c>
      <c r="P1846" s="1" cm="1">
        <f t="array" ref="P1846">SUMPRODUCT(([1]OUT_FinalEnergyCons!$B$4:$B$10000="var_cap")*1,ISNUMBER(SEARCH("RH*-WHELCHP",[1]OUT_FinalEnergyCons!$A$4:$A$10000))*1,[1]OUT_FinalEnergyCons!N$4:N$10000)</f>
        <v>0.62055054624981176</v>
      </c>
      <c r="Q1846" s="1" cm="1">
        <f t="array" ref="Q1846">SUMPRODUCT(([1]OUT_FinalEnergyCons!$B$4:$B$10000="var_cap")*1,ISNUMBER(SEARCH("RH*-WHELCHP",[1]OUT_FinalEnergyCons!$A$4:$A$10000))*1,[1]OUT_FinalEnergyCons!O$4:O$10000)</f>
        <v>0.70742495425770646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0.47738104683749988</v>
      </c>
      <c r="H1847" s="1">
        <f t="shared" ref="H1847" si="2057">H1848</f>
        <v>0.1701998468624028</v>
      </c>
      <c r="I1847" s="1">
        <f t="shared" ref="I1847" si="2058">I1848</f>
        <v>0.1701890632805157</v>
      </c>
      <c r="J1847" s="1">
        <f t="shared" ref="J1847" si="2059">J1848</f>
        <v>4.4138357660914354E-2</v>
      </c>
      <c r="K1847" s="1">
        <f t="shared" ref="K1847:O1847" si="2060">K1848</f>
        <v>6.4004233729312665E-4</v>
      </c>
      <c r="L1847" s="1">
        <f t="shared" si="2060"/>
        <v>6.5607001460557784E-4</v>
      </c>
      <c r="M1847" s="1">
        <f t="shared" si="2060"/>
        <v>6.5331986380837213E-4</v>
      </c>
      <c r="N1847" s="1">
        <f t="shared" si="2060"/>
        <v>7.3929987783178991E-4</v>
      </c>
      <c r="O1847" s="1">
        <f t="shared" si="2060"/>
        <v>1.0576035440709869E-3</v>
      </c>
      <c r="P1847" s="1">
        <f>P1848</f>
        <v>8.7361215290011397E-4</v>
      </c>
      <c r="Q1847" s="1">
        <f>Q1848</f>
        <v>2.1523925665141107E-3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0.47738104683749988</v>
      </c>
      <c r="H1848" s="1" cm="1">
        <f t="array" ref="H1848">SUMPRODUCT(([1]OUT_FinalEnergyCons!$B$4:$B$10000="var_cap")*1, (ISNUMBER(SEARCH("RH*-WHLFOBR",[1]OUT_FinalEnergyCons!$A$4:$A$10000)))*1,[1]OUT_FinalEnergyCons!F$4:F$10000)</f>
        <v>0.1701998468624028</v>
      </c>
      <c r="I1848" s="1" cm="1">
        <f t="array" ref="I1848">SUMPRODUCT(([1]OUT_FinalEnergyCons!$B$4:$B$10000="var_cap")*1, (ISNUMBER(SEARCH("RH*-WHLFOBR",[1]OUT_FinalEnergyCons!$A$4:$A$10000)))*1,[1]OUT_FinalEnergyCons!G$4:G$10000)</f>
        <v>0.1701890632805157</v>
      </c>
      <c r="J1848" s="1" cm="1">
        <f t="array" ref="J1848">SUMPRODUCT(([1]OUT_FinalEnergyCons!$B$4:$B$10000="var_cap")*1, (ISNUMBER(SEARCH("RH*-WHLFOBR",[1]OUT_FinalEnergyCons!$A$4:$A$10000)))*1,[1]OUT_FinalEnergyCons!H$4:H$10000)</f>
        <v>4.4138357660914354E-2</v>
      </c>
      <c r="K1848" s="1" cm="1">
        <f t="array" ref="K1848">SUMPRODUCT(([1]OUT_FinalEnergyCons!$B$4:$B$10000="var_cap")*1, (ISNUMBER(SEARCH("RH*-WHLFOBR",[1]OUT_FinalEnergyCons!$A$4:$A$10000)))*1,[1]OUT_FinalEnergyCons!I$4:I$10000)</f>
        <v>6.4004233729312665E-4</v>
      </c>
      <c r="L1848" s="1" cm="1">
        <f t="array" ref="L1848">SUMPRODUCT(([1]OUT_FinalEnergyCons!$B$4:$B$10000="var_cap")*1, (ISNUMBER(SEARCH("RH*-WHLFOBR",[1]OUT_FinalEnergyCons!$A$4:$A$10000)))*1,[1]OUT_FinalEnergyCons!J$4:J$10000)</f>
        <v>6.5607001460557784E-4</v>
      </c>
      <c r="M1848" s="1" cm="1">
        <f t="array" ref="M1848">SUMPRODUCT(([1]OUT_FinalEnergyCons!$B$4:$B$10000="var_cap")*1, (ISNUMBER(SEARCH("RH*-WHLFOBR",[1]OUT_FinalEnergyCons!$A$4:$A$10000)))*1,[1]OUT_FinalEnergyCons!K$4:K$10000)</f>
        <v>6.5331986380837213E-4</v>
      </c>
      <c r="N1848" s="1" cm="1">
        <f t="array" ref="N1848">SUMPRODUCT(([1]OUT_FinalEnergyCons!$B$4:$B$10000="var_cap")*1, (ISNUMBER(SEARCH("RH*-WHLFOBR",[1]OUT_FinalEnergyCons!$A$4:$A$10000)))*1,[1]OUT_FinalEnergyCons!L$4:L$10000)</f>
        <v>7.3929987783178991E-4</v>
      </c>
      <c r="O1848" s="1" cm="1">
        <f t="array" ref="O1848">SUMPRODUCT(([1]OUT_FinalEnergyCons!$B$4:$B$10000="var_cap")*1, (ISNUMBER(SEARCH("RH*-WHLFOBR",[1]OUT_FinalEnergyCons!$A$4:$A$10000)))*1,[1]OUT_FinalEnergyCons!M$4:M$10000)</f>
        <v>1.0576035440709869E-3</v>
      </c>
      <c r="P1848" s="1" cm="1">
        <f t="array" ref="P1848">SUMPRODUCT(([1]OUT_FinalEnergyCons!$B$4:$B$10000="var_cap")*1, (ISNUMBER(SEARCH("RH*-WHLFOBR",[1]OUT_FinalEnergyCons!$A$4:$A$10000)))*1,[1]OUT_FinalEnergyCons!N$4:N$10000)</f>
        <v>8.7361215290011397E-4</v>
      </c>
      <c r="Q1848" s="1" cm="1">
        <f t="array" ref="Q1848">SUMPRODUCT(([1]OUT_FinalEnergyCons!$B$4:$B$10000="var_cap")*1, (ISNUMBER(SEARCH("RH*-WHLFOBR",[1]OUT_FinalEnergyCons!$A$4:$A$10000)))*1,[1]OUT_FinalEnergyCons!O$4:O$10000)</f>
        <v>2.1523925665141107E-3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0.43610650416512509</v>
      </c>
      <c r="H1849" s="1">
        <f t="shared" ref="H1849" si="2064">SUM(H1850:H1851)</f>
        <v>0.62122204995702623</v>
      </c>
      <c r="I1849" s="1">
        <f t="shared" ref="I1849" si="2065">SUM(I1850:I1851)</f>
        <v>0.6269316153725798</v>
      </c>
      <c r="J1849" s="1">
        <f t="shared" ref="J1849" si="2066">SUM(J1850:J1851)</f>
        <v>0.72469088220170563</v>
      </c>
      <c r="K1849" s="1">
        <f t="shared" ref="K1849" si="2067">SUM(K1850:K1851)</f>
        <v>0.76517459705102242</v>
      </c>
      <c r="L1849" s="1">
        <f t="shared" ref="L1849:O1849" si="2068">SUM(L1850:L1851)</f>
        <v>0.75978749396376788</v>
      </c>
      <c r="M1849" s="1">
        <f t="shared" si="2068"/>
        <v>0.81069122541708361</v>
      </c>
      <c r="N1849" s="1">
        <f t="shared" si="2068"/>
        <v>0.79134331832555926</v>
      </c>
      <c r="O1849" s="1">
        <f t="shared" si="2068"/>
        <v>0.75734264160239428</v>
      </c>
      <c r="P1849" s="1">
        <f>SUM(P1850:P1851)</f>
        <v>0.82941204874084273</v>
      </c>
      <c r="Q1849" s="1">
        <f>SUM(Q1850:Q1851)</f>
        <v>0.73513298219191026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0.4361026156474066</v>
      </c>
      <c r="H1850" s="1" cm="1">
        <f t="array" ref="H1850">SUMPRODUCT(([1]OUT_FinalEnergyCons!$B$4:$B$10000="var_cap")*1, (ISNUMBER(SEARCH("RH*-WHNGABR",[1]OUT_FinalEnergyCons!$A$4:$A$10000)))*1,[1]OUT_FinalEnergyCons!F$4:F$10000)</f>
        <v>0.62087534316830084</v>
      </c>
      <c r="I1850" s="1" cm="1">
        <f t="array" ref="I1850">SUMPRODUCT(([1]OUT_FinalEnergyCons!$B$4:$B$10000="var_cap")*1, (ISNUMBER(SEARCH("RH*-WHNGABR",[1]OUT_FinalEnergyCons!$A$4:$A$10000)))*1,[1]OUT_FinalEnergyCons!G$4:G$10000)</f>
        <v>0.62658024018411074</v>
      </c>
      <c r="J1850" s="1" cm="1">
        <f t="array" ref="J1850">SUMPRODUCT(([1]OUT_FinalEnergyCons!$B$4:$B$10000="var_cap")*1, (ISNUMBER(SEARCH("RH*-WHNGABR",[1]OUT_FinalEnergyCons!$A$4:$A$10000)))*1,[1]OUT_FinalEnergyCons!H$4:H$10000)</f>
        <v>0.69038699629510669</v>
      </c>
      <c r="K1850" s="1" cm="1">
        <f t="array" ref="K1850">SUMPRODUCT(([1]OUT_FinalEnergyCons!$B$4:$B$10000="var_cap")*1, (ISNUMBER(SEARCH("RH*-WHNGABR",[1]OUT_FinalEnergyCons!$A$4:$A$10000)))*1,[1]OUT_FinalEnergyCons!I$4:I$10000)</f>
        <v>0.67682236907822546</v>
      </c>
      <c r="L1850" s="1" cm="1">
        <f t="array" ref="L1850">SUMPRODUCT(([1]OUT_FinalEnergyCons!$B$4:$B$10000="var_cap")*1, (ISNUMBER(SEARCH("RH*-WHNGABR",[1]OUT_FinalEnergyCons!$A$4:$A$10000)))*1,[1]OUT_FinalEnergyCons!J$4:J$10000)</f>
        <v>0.63896041368990542</v>
      </c>
      <c r="M1850" s="1" cm="1">
        <f t="array" ref="M1850">SUMPRODUCT(([1]OUT_FinalEnergyCons!$B$4:$B$10000="var_cap")*1, (ISNUMBER(SEARCH("RH*-WHNGABR",[1]OUT_FinalEnergyCons!$A$4:$A$10000)))*1,[1]OUT_FinalEnergyCons!K$4:K$10000)</f>
        <v>0.61723131547813737</v>
      </c>
      <c r="N1850" s="1" cm="1">
        <f t="array" ref="N1850">SUMPRODUCT(([1]OUT_FinalEnergyCons!$B$4:$B$10000="var_cap")*1, (ISNUMBER(SEARCH("RH*-WHNGABR",[1]OUT_FinalEnergyCons!$A$4:$A$10000)))*1,[1]OUT_FinalEnergyCons!L$4:L$10000)</f>
        <v>0.58492930368117146</v>
      </c>
      <c r="O1850" s="1" cm="1">
        <f t="array" ref="O1850">SUMPRODUCT(([1]OUT_FinalEnergyCons!$B$4:$B$10000="var_cap")*1, (ISNUMBER(SEARCH("RH*-WHNGABR",[1]OUT_FinalEnergyCons!$A$4:$A$10000)))*1,[1]OUT_FinalEnergyCons!M$4:M$10000)</f>
        <v>0.54225392090177504</v>
      </c>
      <c r="P1850" s="1" cm="1">
        <f t="array" ref="P1850">SUMPRODUCT(([1]OUT_FinalEnergyCons!$B$4:$B$10000="var_cap")*1, (ISNUMBER(SEARCH("RH*-WHNGABR",[1]OUT_FinalEnergyCons!$A$4:$A$10000)))*1,[1]OUT_FinalEnergyCons!N$4:N$10000)</f>
        <v>0.53104138220077446</v>
      </c>
      <c r="Q1850" s="1" cm="1">
        <f t="array" ref="Q1850">SUMPRODUCT(([1]OUT_FinalEnergyCons!$B$4:$B$10000="var_cap")*1, (ISNUMBER(SEARCH("RH*-WHNGABR",[1]OUT_FinalEnergyCons!$A$4:$A$10000)))*1,[1]OUT_FinalEnergyCons!O$4:O$10000)</f>
        <v>0.43303645980189037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3.8885177184885875E-6</v>
      </c>
      <c r="H1851" s="1" cm="1">
        <f t="array" ref="H1851">SUMPRODUCT(([1]OUT_FinalEnergyCons!$B$4:$B$10000="var_cap")*1,ISNUMBER(SEARCH("RH*-WHngahp",[1]OUT_FinalEnergyCons!$A$4:$A$10000))*1,[1]OUT_FinalEnergyCons!F$4:F$10000)</f>
        <v>3.4670678872540444E-4</v>
      </c>
      <c r="I1851" s="1" cm="1">
        <f t="array" ref="I1851">SUMPRODUCT(([1]OUT_FinalEnergyCons!$B$4:$B$10000="var_cap")*1,ISNUMBER(SEARCH("RH*-WHngahp",[1]OUT_FinalEnergyCons!$A$4:$A$10000))*1,[1]OUT_FinalEnergyCons!G$4:G$10000)</f>
        <v>3.5137518846908991E-4</v>
      </c>
      <c r="J1851" s="1" cm="1">
        <f t="array" ref="J1851">SUMPRODUCT(([1]OUT_FinalEnergyCons!$B$4:$B$10000="var_cap")*1,ISNUMBER(SEARCH("RH*-WHngahp",[1]OUT_FinalEnergyCons!$A$4:$A$10000))*1,[1]OUT_FinalEnergyCons!H$4:H$10000)</f>
        <v>3.430388590659892E-2</v>
      </c>
      <c r="K1851" s="1" cm="1">
        <f t="array" ref="K1851">SUMPRODUCT(([1]OUT_FinalEnergyCons!$B$4:$B$10000="var_cap")*1,ISNUMBER(SEARCH("RH*-WHngahp",[1]OUT_FinalEnergyCons!$A$4:$A$10000))*1,[1]OUT_FinalEnergyCons!I$4:I$10000)</f>
        <v>8.8352227972797001E-2</v>
      </c>
      <c r="L1851" s="1" cm="1">
        <f t="array" ref="L1851">SUMPRODUCT(([1]OUT_FinalEnergyCons!$B$4:$B$10000="var_cap")*1,ISNUMBER(SEARCH("RH*-WHngahp",[1]OUT_FinalEnergyCons!$A$4:$A$10000))*1,[1]OUT_FinalEnergyCons!J$4:J$10000)</f>
        <v>0.12082708027386248</v>
      </c>
      <c r="M1851" s="1" cm="1">
        <f t="array" ref="M1851">SUMPRODUCT(([1]OUT_FinalEnergyCons!$B$4:$B$10000="var_cap")*1,ISNUMBER(SEARCH("RH*-WHngahp",[1]OUT_FinalEnergyCons!$A$4:$A$10000))*1,[1]OUT_FinalEnergyCons!K$4:K$10000)</f>
        <v>0.19345990993894621</v>
      </c>
      <c r="N1851" s="1" cm="1">
        <f t="array" ref="N1851">SUMPRODUCT(([1]OUT_FinalEnergyCons!$B$4:$B$10000="var_cap")*1,ISNUMBER(SEARCH("RH*-WHngahp",[1]OUT_FinalEnergyCons!$A$4:$A$10000))*1,[1]OUT_FinalEnergyCons!L$4:L$10000)</f>
        <v>0.20641401464438783</v>
      </c>
      <c r="O1851" s="1" cm="1">
        <f t="array" ref="O1851">SUMPRODUCT(([1]OUT_FinalEnergyCons!$B$4:$B$10000="var_cap")*1,ISNUMBER(SEARCH("RH*-WHngahp",[1]OUT_FinalEnergyCons!$A$4:$A$10000))*1,[1]OUT_FinalEnergyCons!M$4:M$10000)</f>
        <v>0.21508872070061921</v>
      </c>
      <c r="P1851" s="1" cm="1">
        <f t="array" ref="P1851">SUMPRODUCT(([1]OUT_FinalEnergyCons!$B$4:$B$10000="var_cap")*1,ISNUMBER(SEARCH("RH*-WHngahp",[1]OUT_FinalEnergyCons!$A$4:$A$10000))*1,[1]OUT_FinalEnergyCons!N$4:N$10000)</f>
        <v>0.29837066654006822</v>
      </c>
      <c r="Q1851" s="1" cm="1">
        <f t="array" ref="Q1851">SUMPRODUCT(([1]OUT_FinalEnergyCons!$B$4:$B$10000="var_cap")*1,ISNUMBER(SEARCH("RH*-WHngahp",[1]OUT_FinalEnergyCons!$A$4:$A$10000))*1,[1]OUT_FinalEnergyCons!O$4:O$10000)</f>
        <v>0.30209652239001988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4.0441316231061834E-2</v>
      </c>
      <c r="H1854" s="1">
        <f t="shared" ref="H1854" si="2080">H1855</f>
        <v>3.8386830420768833E-2</v>
      </c>
      <c r="I1854" s="1">
        <f t="shared" ref="I1854" si="2081">I1855</f>
        <v>3.8347060069049609E-2</v>
      </c>
      <c r="J1854" s="1">
        <f t="shared" ref="J1854" si="2082">J1855</f>
        <v>1.6832367949757406E-2</v>
      </c>
      <c r="K1854" s="1">
        <f t="shared" ref="K1854:O1854" si="2083">K1855</f>
        <v>1.4624719925445699E-2</v>
      </c>
      <c r="L1854" s="1">
        <f t="shared" si="2083"/>
        <v>1.4618179077479325E-2</v>
      </c>
      <c r="M1854" s="1">
        <f t="shared" si="2083"/>
        <v>1.0828851070539458E-2</v>
      </c>
      <c r="N1854" s="1">
        <f t="shared" si="2083"/>
        <v>1.0227600195633386E-2</v>
      </c>
      <c r="O1854" s="1">
        <f t="shared" si="2083"/>
        <v>8.8541214166246111E-3</v>
      </c>
      <c r="P1854" s="1">
        <f>P1855</f>
        <v>8.1058135169540368E-3</v>
      </c>
      <c r="Q1854" s="1">
        <f>Q1855</f>
        <v>5.152280022120613E-3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4.0441316231061834E-2</v>
      </c>
      <c r="H1855" s="1" cm="1">
        <f t="array" ref="H1855">SUMPRODUCT(([1]OUT_FinalEnergyCons!$B$4:$B$10000="var_cap")*1, (ISNUMBER(SEARCH("RH*-WHWODBR",[1]OUT_FinalEnergyCons!$A$4:$A$10000)))*1,[1]OUT_FinalEnergyCons!F$4:F$10000)</f>
        <v>3.8386830420768833E-2</v>
      </c>
      <c r="I1855" s="1" cm="1">
        <f t="array" ref="I1855">SUMPRODUCT(([1]OUT_FinalEnergyCons!$B$4:$B$10000="var_cap")*1, (ISNUMBER(SEARCH("RH*-WHWODBR",[1]OUT_FinalEnergyCons!$A$4:$A$10000)))*1,[1]OUT_FinalEnergyCons!G$4:G$10000)</f>
        <v>3.8347060069049609E-2</v>
      </c>
      <c r="J1855" s="1" cm="1">
        <f t="array" ref="J1855">SUMPRODUCT(([1]OUT_FinalEnergyCons!$B$4:$B$10000="var_cap")*1, (ISNUMBER(SEARCH("RH*-WHWODBR",[1]OUT_FinalEnergyCons!$A$4:$A$10000)))*1,[1]OUT_FinalEnergyCons!H$4:H$10000)</f>
        <v>1.6832367949757406E-2</v>
      </c>
      <c r="K1855" s="1" cm="1">
        <f t="array" ref="K1855">SUMPRODUCT(([1]OUT_FinalEnergyCons!$B$4:$B$10000="var_cap")*1, (ISNUMBER(SEARCH("RH*-WHWODBR",[1]OUT_FinalEnergyCons!$A$4:$A$10000)))*1,[1]OUT_FinalEnergyCons!I$4:I$10000)</f>
        <v>1.4624719925445699E-2</v>
      </c>
      <c r="L1855" s="1" cm="1">
        <f t="array" ref="L1855">SUMPRODUCT(([1]OUT_FinalEnergyCons!$B$4:$B$10000="var_cap")*1, (ISNUMBER(SEARCH("RH*-WHWODBR",[1]OUT_FinalEnergyCons!$A$4:$A$10000)))*1,[1]OUT_FinalEnergyCons!J$4:J$10000)</f>
        <v>1.4618179077479325E-2</v>
      </c>
      <c r="M1855" s="1" cm="1">
        <f t="array" ref="M1855">SUMPRODUCT(([1]OUT_FinalEnergyCons!$B$4:$B$10000="var_cap")*1, (ISNUMBER(SEARCH("RH*-WHWODBR",[1]OUT_FinalEnergyCons!$A$4:$A$10000)))*1,[1]OUT_FinalEnergyCons!K$4:K$10000)</f>
        <v>1.0828851070539458E-2</v>
      </c>
      <c r="N1855" s="1" cm="1">
        <f t="array" ref="N1855">SUMPRODUCT(([1]OUT_FinalEnergyCons!$B$4:$B$10000="var_cap")*1, (ISNUMBER(SEARCH("RH*-WHWODBR",[1]OUT_FinalEnergyCons!$A$4:$A$10000)))*1,[1]OUT_FinalEnergyCons!L$4:L$10000)</f>
        <v>1.0227600195633386E-2</v>
      </c>
      <c r="O1855" s="1" cm="1">
        <f t="array" ref="O1855">SUMPRODUCT(([1]OUT_FinalEnergyCons!$B$4:$B$10000="var_cap")*1, (ISNUMBER(SEARCH("RH*-WHWODBR",[1]OUT_FinalEnergyCons!$A$4:$A$10000)))*1,[1]OUT_FinalEnergyCons!M$4:M$10000)</f>
        <v>8.8541214166246111E-3</v>
      </c>
      <c r="P1855" s="1" cm="1">
        <f t="array" ref="P1855">SUMPRODUCT(([1]OUT_FinalEnergyCons!$B$4:$B$10000="var_cap")*1, (ISNUMBER(SEARCH("RH*-WHWODBR",[1]OUT_FinalEnergyCons!$A$4:$A$10000)))*1,[1]OUT_FinalEnergyCons!N$4:N$10000)</f>
        <v>8.1058135169540368E-3</v>
      </c>
      <c r="Q1855" s="1" cm="1">
        <f t="array" ref="Q1855">SUMPRODUCT(([1]OUT_FinalEnergyCons!$B$4:$B$10000="var_cap")*1, (ISNUMBER(SEARCH("RH*-WHWODBR",[1]OUT_FinalEnergyCons!$A$4:$A$10000)))*1,[1]OUT_FinalEnergyCons!O$4:O$10000)</f>
        <v>5.152280022120613E-3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1.3197310791216492E-2</v>
      </c>
      <c r="H1856" s="1">
        <f t="shared" ref="H1856" si="2087">H1857</f>
        <v>1.3195051409677741E-2</v>
      </c>
      <c r="I1856" s="1">
        <f t="shared" ref="I1856" si="2088">I1857</f>
        <v>1.3193640212704985E-2</v>
      </c>
      <c r="J1856" s="1">
        <f t="shared" ref="J1856" si="2089">J1857</f>
        <v>9.4630659840076164E-3</v>
      </c>
      <c r="K1856" s="1">
        <f t="shared" ref="K1856:O1856" si="2090">K1857</f>
        <v>9.7031169434673055E-3</v>
      </c>
      <c r="L1856" s="1">
        <f t="shared" si="2090"/>
        <v>9.8712623635149582E-3</v>
      </c>
      <c r="M1856" s="1">
        <f t="shared" si="2090"/>
        <v>1.0063464545695249E-2</v>
      </c>
      <c r="N1856" s="1">
        <f t="shared" si="2090"/>
        <v>1.0133311918265218E-2</v>
      </c>
      <c r="O1856" s="1">
        <f t="shared" si="2090"/>
        <v>1.0266994991544527E-2</v>
      </c>
      <c r="P1856" s="1">
        <f>P1857</f>
        <v>1.0251797595533659E-2</v>
      </c>
      <c r="Q1856" s="1">
        <f>Q1857</f>
        <v>1.0312549962774123E-2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1.3197310791216492E-2</v>
      </c>
      <c r="H1857" s="1" cm="1">
        <f t="array" ref="H1857">SUMPRODUCT(([1]OUT_FinalEnergyCons!$B$4:$B$10000="var_cap")*1, (ISNUMBER(SEARCH("RH*-WHPLTBR",[1]OUT_FinalEnergyCons!$A$4:$A$10000)))*1,[1]OUT_FinalEnergyCons!F$4:F$10000)</f>
        <v>1.3195051409677741E-2</v>
      </c>
      <c r="I1857" s="1" cm="1">
        <f t="array" ref="I1857">SUMPRODUCT(([1]OUT_FinalEnergyCons!$B$4:$B$10000="var_cap")*1, (ISNUMBER(SEARCH("RH*-WHPLTBR",[1]OUT_FinalEnergyCons!$A$4:$A$10000)))*1,[1]OUT_FinalEnergyCons!G$4:G$10000)</f>
        <v>1.3193640212704985E-2</v>
      </c>
      <c r="J1857" s="1" cm="1">
        <f t="array" ref="J1857">SUMPRODUCT(([1]OUT_FinalEnergyCons!$B$4:$B$10000="var_cap")*1, (ISNUMBER(SEARCH("RH*-WHPLTBR",[1]OUT_FinalEnergyCons!$A$4:$A$10000)))*1,[1]OUT_FinalEnergyCons!H$4:H$10000)</f>
        <v>9.4630659840076164E-3</v>
      </c>
      <c r="K1857" s="1" cm="1">
        <f t="array" ref="K1857">SUMPRODUCT(([1]OUT_FinalEnergyCons!$B$4:$B$10000="var_cap")*1, (ISNUMBER(SEARCH("RH*-WHPLTBR",[1]OUT_FinalEnergyCons!$A$4:$A$10000)))*1,[1]OUT_FinalEnergyCons!I$4:I$10000)</f>
        <v>9.7031169434673055E-3</v>
      </c>
      <c r="L1857" s="1" cm="1">
        <f t="array" ref="L1857">SUMPRODUCT(([1]OUT_FinalEnergyCons!$B$4:$B$10000="var_cap")*1, (ISNUMBER(SEARCH("RH*-WHPLTBR",[1]OUT_FinalEnergyCons!$A$4:$A$10000)))*1,[1]OUT_FinalEnergyCons!J$4:J$10000)</f>
        <v>9.8712623635149582E-3</v>
      </c>
      <c r="M1857" s="1" cm="1">
        <f t="array" ref="M1857">SUMPRODUCT(([1]OUT_FinalEnergyCons!$B$4:$B$10000="var_cap")*1, (ISNUMBER(SEARCH("RH*-WHPLTBR",[1]OUT_FinalEnergyCons!$A$4:$A$10000)))*1,[1]OUT_FinalEnergyCons!K$4:K$10000)</f>
        <v>1.0063464545695249E-2</v>
      </c>
      <c r="N1857" s="1" cm="1">
        <f t="array" ref="N1857">SUMPRODUCT(([1]OUT_FinalEnergyCons!$B$4:$B$10000="var_cap")*1, (ISNUMBER(SEARCH("RH*-WHPLTBR",[1]OUT_FinalEnergyCons!$A$4:$A$10000)))*1,[1]OUT_FinalEnergyCons!L$4:L$10000)</f>
        <v>1.0133311918265218E-2</v>
      </c>
      <c r="O1857" s="1" cm="1">
        <f t="array" ref="O1857">SUMPRODUCT(([1]OUT_FinalEnergyCons!$B$4:$B$10000="var_cap")*1, (ISNUMBER(SEARCH("RH*-WHPLTBR",[1]OUT_FinalEnergyCons!$A$4:$A$10000)))*1,[1]OUT_FinalEnergyCons!M$4:M$10000)</f>
        <v>1.0266994991544527E-2</v>
      </c>
      <c r="P1857" s="1" cm="1">
        <f t="array" ref="P1857">SUMPRODUCT(([1]OUT_FinalEnergyCons!$B$4:$B$10000="var_cap")*1, (ISNUMBER(SEARCH("RH*-WHPLTBR",[1]OUT_FinalEnergyCons!$A$4:$A$10000)))*1,[1]OUT_FinalEnergyCons!N$4:N$10000)</f>
        <v>1.0251797595533659E-2</v>
      </c>
      <c r="Q1857" s="1" cm="1">
        <f t="array" ref="Q1857">SUMPRODUCT(([1]OUT_FinalEnergyCons!$B$4:$B$10000="var_cap")*1, (ISNUMBER(SEARCH("RH*-WHPLTBR",[1]OUT_FinalEnergyCons!$A$4:$A$10000)))*1,[1]OUT_FinalEnergyCons!O$4:O$10000)</f>
        <v>1.0312549962774123E-2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0.33266208273296949</v>
      </c>
      <c r="H1858" s="1">
        <f t="shared" ref="H1858" si="2094">H1859</f>
        <v>0.33266465605367018</v>
      </c>
      <c r="I1858" s="1">
        <f t="shared" ref="I1858" si="2095">I1859</f>
        <v>0.33267326438966016</v>
      </c>
      <c r="J1858" s="1">
        <f t="shared" ref="J1858" si="2096">J1859</f>
        <v>0.17708229272622239</v>
      </c>
      <c r="K1858" s="1">
        <f t="shared" ref="K1858:O1858" si="2097">K1859</f>
        <v>0.16067141604396601</v>
      </c>
      <c r="L1858" s="1">
        <f t="shared" si="2097"/>
        <v>0.16067746532920399</v>
      </c>
      <c r="M1858" s="1">
        <f t="shared" si="2097"/>
        <v>0.15206197375539299</v>
      </c>
      <c r="N1858" s="1">
        <f t="shared" si="2097"/>
        <v>0.1496511985157</v>
      </c>
      <c r="O1858" s="1">
        <f t="shared" si="2097"/>
        <v>0.141710604921327</v>
      </c>
      <c r="P1858" s="1">
        <f>P1859</f>
        <v>0.14067435631271399</v>
      </c>
      <c r="Q1858" s="1">
        <f>Q1859</f>
        <v>0.11893231505740599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0.33266208273296949</v>
      </c>
      <c r="H1859" s="1" cm="1">
        <f t="array" ref="H1859">SUMPRODUCT(([1]OUT_FinalEnergyCons!$B$4:$B$10000="var_cap")*1, (ISNUMBER(SEARCH("RH*-WHSOLBR",[1]OUT_FinalEnergyCons!$A$4:$A$10000)))*1,[1]OUT_FinalEnergyCons!F$4:F$10000)</f>
        <v>0.33266465605367018</v>
      </c>
      <c r="I1859" s="1" cm="1">
        <f t="array" ref="I1859">SUMPRODUCT(([1]OUT_FinalEnergyCons!$B$4:$B$10000="var_cap")*1, (ISNUMBER(SEARCH("RH*-WHSOLBR",[1]OUT_FinalEnergyCons!$A$4:$A$10000)))*1,[1]OUT_FinalEnergyCons!G$4:G$10000)</f>
        <v>0.33267326438966016</v>
      </c>
      <c r="J1859" s="1" cm="1">
        <f t="array" ref="J1859">SUMPRODUCT(([1]OUT_FinalEnergyCons!$B$4:$B$10000="var_cap")*1, (ISNUMBER(SEARCH("RH*-WHSOLBR",[1]OUT_FinalEnergyCons!$A$4:$A$10000)))*1,[1]OUT_FinalEnergyCons!H$4:H$10000)</f>
        <v>0.17708229272622239</v>
      </c>
      <c r="K1859" s="1" cm="1">
        <f t="array" ref="K1859">SUMPRODUCT(([1]OUT_FinalEnergyCons!$B$4:$B$10000="var_cap")*1, (ISNUMBER(SEARCH("RH*-WHSOLBR",[1]OUT_FinalEnergyCons!$A$4:$A$10000)))*1,[1]OUT_FinalEnergyCons!I$4:I$10000)</f>
        <v>0.16067141604396601</v>
      </c>
      <c r="L1859" s="1" cm="1">
        <f t="array" ref="L1859">SUMPRODUCT(([1]OUT_FinalEnergyCons!$B$4:$B$10000="var_cap")*1, (ISNUMBER(SEARCH("RH*-WHSOLBR",[1]OUT_FinalEnergyCons!$A$4:$A$10000)))*1,[1]OUT_FinalEnergyCons!J$4:J$10000)</f>
        <v>0.16067746532920399</v>
      </c>
      <c r="M1859" s="1" cm="1">
        <f t="array" ref="M1859">SUMPRODUCT(([1]OUT_FinalEnergyCons!$B$4:$B$10000="var_cap")*1, (ISNUMBER(SEARCH("RH*-WHSOLBR",[1]OUT_FinalEnergyCons!$A$4:$A$10000)))*1,[1]OUT_FinalEnergyCons!K$4:K$10000)</f>
        <v>0.15206197375539299</v>
      </c>
      <c r="N1859" s="1" cm="1">
        <f t="array" ref="N1859">SUMPRODUCT(([1]OUT_FinalEnergyCons!$B$4:$B$10000="var_cap")*1, (ISNUMBER(SEARCH("RH*-WHSOLBR",[1]OUT_FinalEnergyCons!$A$4:$A$10000)))*1,[1]OUT_FinalEnergyCons!L$4:L$10000)</f>
        <v>0.1496511985157</v>
      </c>
      <c r="O1859" s="1" cm="1">
        <f t="array" ref="O1859">SUMPRODUCT(([1]OUT_FinalEnergyCons!$B$4:$B$10000="var_cap")*1, (ISNUMBER(SEARCH("RH*-WHSOLBR",[1]OUT_FinalEnergyCons!$A$4:$A$10000)))*1,[1]OUT_FinalEnergyCons!M$4:M$10000)</f>
        <v>0.141710604921327</v>
      </c>
      <c r="P1859" s="1" cm="1">
        <f t="array" ref="P1859">SUMPRODUCT(([1]OUT_FinalEnergyCons!$B$4:$B$10000="var_cap")*1, (ISNUMBER(SEARCH("RH*-WHSOLBR",[1]OUT_FinalEnergyCons!$A$4:$A$10000)))*1,[1]OUT_FinalEnergyCons!N$4:N$10000)</f>
        <v>0.14067435631271399</v>
      </c>
      <c r="Q1859" s="1" cm="1">
        <f t="array" ref="Q1859">SUMPRODUCT(([1]OUT_FinalEnergyCons!$B$4:$B$10000="var_cap")*1, (ISNUMBER(SEARCH("RH*-WHSOLBR",[1]OUT_FinalEnergyCons!$A$4:$A$10000)))*1,[1]OUT_FinalEnergyCons!O$4:O$10000)</f>
        <v>0.11893231505740599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3.6009367689408505</v>
      </c>
      <c r="G1862" s="17">
        <f t="shared" ref="G1862:K1862" si="2106">SUM(G1863,G1866,G1869,G1873,G1875,G1877,G1879,G1881,G1883)</f>
        <v>3.7803948008855612</v>
      </c>
      <c r="H1862" s="17">
        <f t="shared" si="2106"/>
        <v>3.7548229026862514</v>
      </c>
      <c r="I1862" s="17">
        <f t="shared" si="2106"/>
        <v>3.8286414750443947</v>
      </c>
      <c r="J1862" s="17">
        <f t="shared" si="2106"/>
        <v>3.470032447026238</v>
      </c>
      <c r="K1862" s="17">
        <f t="shared" si="2106"/>
        <v>3.52991806937065</v>
      </c>
      <c r="L1862" s="17">
        <f t="shared" ref="L1862:O1862" si="2107">SUM(L1863,L1866,L1869,L1873,L1875,L1877,L1879,L1881,L1883)</f>
        <v>3.6061276889159206</v>
      </c>
      <c r="M1862" s="17">
        <f t="shared" si="2107"/>
        <v>3.5784467884076552</v>
      </c>
      <c r="N1862" s="17">
        <f t="shared" si="2107"/>
        <v>3.2935397082886309</v>
      </c>
      <c r="O1862" s="17">
        <f t="shared" si="2107"/>
        <v>3.4920993186500158</v>
      </c>
      <c r="P1862" s="17">
        <f>SUM(P1863,P1866,P1869,P1873,P1875,P1877,P1879,P1881,P1883)</f>
        <v>3.305326609577107</v>
      </c>
      <c r="Q1862" s="17">
        <f>SUM(Q1863,Q1866,Q1869,Q1873,Q1875,Q1877,Q1879,Q1881,Q1883)</f>
        <v>3.1984030568011534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0.84611936350542527</v>
      </c>
      <c r="H1863" s="18">
        <f t="shared" si="2108"/>
        <v>0.96315073047331978</v>
      </c>
      <c r="I1863" s="18">
        <f t="shared" si="2108"/>
        <v>1.1416843879270679</v>
      </c>
      <c r="J1863" s="18">
        <f t="shared" si="2108"/>
        <v>1.3294752165641877</v>
      </c>
      <c r="K1863" s="18">
        <f t="shared" si="2108"/>
        <v>1.4634410941594631</v>
      </c>
      <c r="L1863" s="18">
        <f t="shared" ref="L1863:O1863" si="2109">SUM(L1864:L1865)</f>
        <v>1.5257040347197204</v>
      </c>
      <c r="M1863" s="18">
        <f t="shared" si="2109"/>
        <v>1.5084663572156443</v>
      </c>
      <c r="N1863" s="18">
        <f t="shared" si="2109"/>
        <v>1.4600816071915117</v>
      </c>
      <c r="O1863" s="18">
        <f t="shared" si="2109"/>
        <v>1.5667997824306887</v>
      </c>
      <c r="P1863" s="18">
        <f>SUM(P1864:P1865)</f>
        <v>1.5681757555673796</v>
      </c>
      <c r="Q1863" s="18">
        <f>SUM(Q1864:Q1865)</f>
        <v>1.5592601571283398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0.76972731325812493</v>
      </c>
      <c r="H1864" s="1" cm="1">
        <f t="array" ref="H1864">SUMPRODUCT(([1]OUT_FinalEnergyCons!$B$4:$B$10000="Var_cap")*1,  (ISNUMBER(SEARCH("ITOT-SWHELCBR",[1]OUT_FinalEnergyCons!$A$4:$A$10000)))*1,[1]OUT_FinalEnergyCons!F$4:F$10000)</f>
        <v>0.77034299657555372</v>
      </c>
      <c r="I1864" s="1" cm="1">
        <f t="array" ref="I1864">SUMPRODUCT(([1]OUT_FinalEnergyCons!$B$4:$B$10000="Var_cap")*1,  (ISNUMBER(SEARCH("ITOT-SWHELCBR",[1]OUT_FinalEnergyCons!$A$4:$A$10000)))*1,[1]OUT_FinalEnergyCons!G$4:G$10000)</f>
        <v>0.82612551012409352</v>
      </c>
      <c r="J1864" s="1" cm="1">
        <f t="array" ref="J1864">SUMPRODUCT(([1]OUT_FinalEnergyCons!$B$4:$B$10000="Var_cap")*1,  (ISNUMBER(SEARCH("ITOT-SWHELCBR",[1]OUT_FinalEnergyCons!$A$4:$A$10000)))*1,[1]OUT_FinalEnergyCons!H$4:H$10000)</f>
        <v>0.88338995721096736</v>
      </c>
      <c r="K1864" s="1" cm="1">
        <f t="array" ref="K1864">SUMPRODUCT(([1]OUT_FinalEnergyCons!$B$4:$B$10000="Var_cap")*1,  (ISNUMBER(SEARCH("ITOT-SWHELCBR",[1]OUT_FinalEnergyCons!$A$4:$A$10000)))*1,[1]OUT_FinalEnergyCons!I$4:I$10000)</f>
        <v>0.97575078315412933</v>
      </c>
      <c r="L1864" s="1" cm="1">
        <f t="array" ref="L1864">SUMPRODUCT(([1]OUT_FinalEnergyCons!$B$4:$B$10000="Var_cap")*1,  (ISNUMBER(SEARCH("ITOT-SWHELCBR",[1]OUT_FinalEnergyCons!$A$4:$A$10000)))*1,[1]OUT_FinalEnergyCons!J$4:J$10000)</f>
        <v>1.0379190243292378</v>
      </c>
      <c r="M1864" s="1" cm="1">
        <f t="array" ref="M1864">SUMPRODUCT(([1]OUT_FinalEnergyCons!$B$4:$B$10000="Var_cap")*1,  (ISNUMBER(SEARCH("ITOT-SWHELCBR",[1]OUT_FinalEnergyCons!$A$4:$A$10000)))*1,[1]OUT_FinalEnergyCons!K$4:K$10000)</f>
        <v>1.0214447036007248</v>
      </c>
      <c r="N1864" s="1" cm="1">
        <f t="array" ref="N1864">SUMPRODUCT(([1]OUT_FinalEnergyCons!$B$4:$B$10000="Var_cap")*1,  (ISNUMBER(SEARCH("ITOT-SWHELCBR",[1]OUT_FinalEnergyCons!$A$4:$A$10000)))*1,[1]OUT_FinalEnergyCons!L$4:L$10000)</f>
        <v>0.97295283217467055</v>
      </c>
      <c r="O1864" s="1" cm="1">
        <f t="array" ref="O1864">SUMPRODUCT(([1]OUT_FinalEnergyCons!$B$4:$B$10000="Var_cap")*1,  (ISNUMBER(SEARCH("ITOT-SWHELCBR",[1]OUT_FinalEnergyCons!$A$4:$A$10000)))*1,[1]OUT_FinalEnergyCons!M$4:M$10000)</f>
        <v>0.98093996322332355</v>
      </c>
      <c r="P1864" s="1" cm="1">
        <f t="array" ref="P1864">SUMPRODUCT(([1]OUT_FinalEnergyCons!$B$4:$B$10000="Var_cap")*1,  (ISNUMBER(SEARCH("ITOT-SWHELCBR",[1]OUT_FinalEnergyCons!$A$4:$A$10000)))*1,[1]OUT_FinalEnergyCons!N$4:N$10000)</f>
        <v>0.98305788546839978</v>
      </c>
      <c r="Q1864" s="1" cm="1">
        <f t="array" ref="Q1864">SUMPRODUCT(([1]OUT_FinalEnergyCons!$B$4:$B$10000="Var_cap")*1,  (ISNUMBER(SEARCH("ITOT-SWHELCBR",[1]OUT_FinalEnergyCons!$A$4:$A$10000)))*1,[1]OUT_FinalEnergyCons!O$4:O$10000)</f>
        <v>0.97511688524945095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7.639205024730035E-2</v>
      </c>
      <c r="H1865" s="1" cm="1">
        <f t="array" ref="H1865">SUMPRODUCT(([1]OUT_FinalEnergyCons!$B$4:$B$10000="Var_cap")*1,  (ISNUMBER(SEARCH("ITOT-SWHELCHP",[1]OUT_FinalEnergyCons!$A$4:$A$10000)))*1,[1]OUT_FinalEnergyCons!F$4:F$10000)</f>
        <v>0.19280773389776604</v>
      </c>
      <c r="I1865" s="1" cm="1">
        <f t="array" ref="I1865">SUMPRODUCT(([1]OUT_FinalEnergyCons!$B$4:$B$10000="Var_cap")*1,  (ISNUMBER(SEARCH("ITOT-SWHELCHP",[1]OUT_FinalEnergyCons!$A$4:$A$10000)))*1,[1]OUT_FinalEnergyCons!G$4:G$10000)</f>
        <v>0.31555887780297442</v>
      </c>
      <c r="J1865" s="1" cm="1">
        <f t="array" ref="J1865">SUMPRODUCT(([1]OUT_FinalEnergyCons!$B$4:$B$10000="Var_cap")*1,  (ISNUMBER(SEARCH("ITOT-SWHELCHP",[1]OUT_FinalEnergyCons!$A$4:$A$10000)))*1,[1]OUT_FinalEnergyCons!H$4:H$10000)</f>
        <v>0.4460852593532203</v>
      </c>
      <c r="K1865" s="1" cm="1">
        <f t="array" ref="K1865">SUMPRODUCT(([1]OUT_FinalEnergyCons!$B$4:$B$10000="Var_cap")*1,  (ISNUMBER(SEARCH("ITOT-SWHELCHP",[1]OUT_FinalEnergyCons!$A$4:$A$10000)))*1,[1]OUT_FinalEnergyCons!I$4:I$10000)</f>
        <v>0.48769031100533372</v>
      </c>
      <c r="L1865" s="1" cm="1">
        <f t="array" ref="L1865">SUMPRODUCT(([1]OUT_FinalEnergyCons!$B$4:$B$10000="Var_cap")*1,  (ISNUMBER(SEARCH("ITOT-SWHELCHP",[1]OUT_FinalEnergyCons!$A$4:$A$10000)))*1,[1]OUT_FinalEnergyCons!J$4:J$10000)</f>
        <v>0.48778501039048261</v>
      </c>
      <c r="M1865" s="1" cm="1">
        <f t="array" ref="M1865">SUMPRODUCT(([1]OUT_FinalEnergyCons!$B$4:$B$10000="Var_cap")*1,  (ISNUMBER(SEARCH("ITOT-SWHELCHP",[1]OUT_FinalEnergyCons!$A$4:$A$10000)))*1,[1]OUT_FinalEnergyCons!K$4:K$10000)</f>
        <v>0.4870216536149195</v>
      </c>
      <c r="N1865" s="1" cm="1">
        <f t="array" ref="N1865">SUMPRODUCT(([1]OUT_FinalEnergyCons!$B$4:$B$10000="Var_cap")*1,  (ISNUMBER(SEARCH("ITOT-SWHELCHP",[1]OUT_FinalEnergyCons!$A$4:$A$10000)))*1,[1]OUT_FinalEnergyCons!L$4:L$10000)</f>
        <v>0.48712877501684115</v>
      </c>
      <c r="O1865" s="1" cm="1">
        <f t="array" ref="O1865">SUMPRODUCT(([1]OUT_FinalEnergyCons!$B$4:$B$10000="Var_cap")*1,  (ISNUMBER(SEARCH("ITOT-SWHELCHP",[1]OUT_FinalEnergyCons!$A$4:$A$10000)))*1,[1]OUT_FinalEnergyCons!M$4:M$10000)</f>
        <v>0.58585981920736507</v>
      </c>
      <c r="P1865" s="1" cm="1">
        <f t="array" ref="P1865">SUMPRODUCT(([1]OUT_FinalEnergyCons!$B$4:$B$10000="Var_cap")*1,  (ISNUMBER(SEARCH("ITOT-SWHELCHP",[1]OUT_FinalEnergyCons!$A$4:$A$10000)))*1,[1]OUT_FinalEnergyCons!N$4:N$10000)</f>
        <v>0.58511787009897986</v>
      </c>
      <c r="Q1865" s="1" cm="1">
        <f t="array" ref="Q1865">SUMPRODUCT(([1]OUT_FinalEnergyCons!$B$4:$B$10000="Var_cap")*1,  (ISNUMBER(SEARCH("ITOT-SWHELCHP",[1]OUT_FinalEnergyCons!$A$4:$A$10000)))*1,[1]OUT_FinalEnergyCons!O$4:O$10000)</f>
        <v>0.58414327187888881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0.47785746299148091</v>
      </c>
      <c r="G1866" s="18">
        <f t="shared" ref="G1866:K1866" si="2111">SUM(G1867:G1868)</f>
        <v>0.48721767245164216</v>
      </c>
      <c r="H1866" s="18">
        <f t="shared" si="2111"/>
        <v>0.38609671831181736</v>
      </c>
      <c r="I1866" s="18">
        <f t="shared" si="2111"/>
        <v>0.38570815868736041</v>
      </c>
      <c r="J1866" s="18">
        <f t="shared" si="2111"/>
        <v>0.26539186566565459</v>
      </c>
      <c r="K1866" s="18">
        <f t="shared" si="2111"/>
        <v>0.16563428224010646</v>
      </c>
      <c r="L1866" s="18">
        <f t="shared" ref="L1866:O1866" si="2112">SUM(L1867:L1868)</f>
        <v>0.14795606203551526</v>
      </c>
      <c r="M1866" s="18">
        <f t="shared" si="2112"/>
        <v>2.0350450009513261E-2</v>
      </c>
      <c r="N1866" s="18">
        <f t="shared" si="2112"/>
        <v>1.882627662443007E-2</v>
      </c>
      <c r="O1866" s="18">
        <f t="shared" si="2112"/>
        <v>1.8542167550988736E-2</v>
      </c>
      <c r="P1866" s="18">
        <f>SUM(P1867:P1868)</f>
        <v>1.8488342712505487E-2</v>
      </c>
      <c r="Q1866" s="18">
        <f>SUM(Q1867:Q1868)</f>
        <v>1.9046790320922602E-2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0.38577478353840583</v>
      </c>
      <c r="H1867" s="1" cm="1">
        <f t="array" ref="H1867">SUMPRODUCT(([1]OUT_FinalEnergyCons!$B$4:$B$10000="Var_cap")*1,  (ISNUMBER(SEARCH("ITOT-SWHLFOBR",[1]OUT_FinalEnergyCons!$A$4:$A$10000)))*1,[1]OUT_FinalEnergyCons!F$4:F$10000)</f>
        <v>0.38575745943332695</v>
      </c>
      <c r="I1867" s="1" cm="1">
        <f t="array" ref="I1867">SUMPRODUCT(([1]OUT_FinalEnergyCons!$B$4:$B$10000="Var_cap")*1,  (ISNUMBER(SEARCH("ITOT-SWHLFOBR",[1]OUT_FinalEnergyCons!$A$4:$A$10000)))*1,[1]OUT_FinalEnergyCons!G$4:G$10000)</f>
        <v>0.38560900489627925</v>
      </c>
      <c r="J1867" s="1" cm="1">
        <f t="array" ref="J1867">SUMPRODUCT(([1]OUT_FinalEnergyCons!$B$4:$B$10000="Var_cap")*1,  (ISNUMBER(SEARCH("ITOT-SWHLFOBR",[1]OUT_FinalEnergyCons!$A$4:$A$10000)))*1,[1]OUT_FinalEnergyCons!H$4:H$10000)</f>
        <v>0.26524390246343005</v>
      </c>
      <c r="K1867" s="1" cm="1">
        <f t="array" ref="K1867">SUMPRODUCT(([1]OUT_FinalEnergyCons!$B$4:$B$10000="Var_cap")*1,  (ISNUMBER(SEARCH("ITOT-SWHLFOBR",[1]OUT_FinalEnergyCons!$A$4:$A$10000)))*1,[1]OUT_FinalEnergyCons!I$4:I$10000)</f>
        <v>0.16549432865394775</v>
      </c>
      <c r="L1867" s="1" cm="1">
        <f t="array" ref="L1867">SUMPRODUCT(([1]OUT_FinalEnergyCons!$B$4:$B$10000="Var_cap")*1,  (ISNUMBER(SEARCH("ITOT-SWHLFOBR",[1]OUT_FinalEnergyCons!$A$4:$A$10000)))*1,[1]OUT_FinalEnergyCons!J$4:J$10000)</f>
        <v>0.14779977256212529</v>
      </c>
      <c r="M1867" s="1" cm="1">
        <f t="array" ref="M1867">SUMPRODUCT(([1]OUT_FinalEnergyCons!$B$4:$B$10000="Var_cap")*1,  (ISNUMBER(SEARCH("ITOT-SWHLFOBR",[1]OUT_FinalEnergyCons!$A$4:$A$10000)))*1,[1]OUT_FinalEnergyCons!K$4:K$10000)</f>
        <v>2.0350430211167864E-2</v>
      </c>
      <c r="N1867" s="1" cm="1">
        <f t="array" ref="N1867">SUMPRODUCT(([1]OUT_FinalEnergyCons!$B$4:$B$10000="Var_cap")*1,  (ISNUMBER(SEARCH("ITOT-SWHLFOBR",[1]OUT_FinalEnergyCons!$A$4:$A$10000)))*1,[1]OUT_FinalEnergyCons!L$4:L$10000)</f>
        <v>1.8826261656432908E-2</v>
      </c>
      <c r="O1867" s="1" cm="1">
        <f t="array" ref="O1867">SUMPRODUCT(([1]OUT_FinalEnergyCons!$B$4:$B$10000="Var_cap")*1,  (ISNUMBER(SEARCH("ITOT-SWHLFOBR",[1]OUT_FinalEnergyCons!$A$4:$A$10000)))*1,[1]OUT_FinalEnergyCons!M$4:M$10000)</f>
        <v>1.8542156637642374E-2</v>
      </c>
      <c r="P1867" s="1" cm="1">
        <f t="array" ref="P1867">SUMPRODUCT(([1]OUT_FinalEnergyCons!$B$4:$B$10000="Var_cap")*1,  (ISNUMBER(SEARCH("ITOT-SWHLFOBR",[1]OUT_FinalEnergyCons!$A$4:$A$10000)))*1,[1]OUT_FinalEnergyCons!N$4:N$10000)</f>
        <v>1.848833216124169E-2</v>
      </c>
      <c r="Q1867" s="1" cm="1">
        <f t="array" ref="Q1867">SUMPRODUCT(([1]OUT_FinalEnergyCons!$B$4:$B$10000="Var_cap")*1,  (ISNUMBER(SEARCH("ITOT-SWHLFOBR",[1]OUT_FinalEnergyCons!$A$4:$A$10000)))*1,[1]OUT_FinalEnergyCons!O$4:O$10000)</f>
        <v>1.9046778930205607E-2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0.10152202336064894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0.10144288891323631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3.3925887849037273E-4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9.9153791081149634E-5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1.4796320222456097E-4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1.3995358615869169E-4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1.5628947338998221E-4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1.9798345395503013E-8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1.4967997160296453E-8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1.0913346362227999E-8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1.05512637951119E-8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1.13907169961306E-8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1.5569885849984788</v>
      </c>
      <c r="H1869" s="18">
        <f t="shared" si="2115"/>
        <v>1.5601316906450975</v>
      </c>
      <c r="I1869" s="18">
        <f t="shared" si="2115"/>
        <v>1.5660537107304078</v>
      </c>
      <c r="J1869" s="18">
        <f t="shared" si="2115"/>
        <v>1.2396735134205825</v>
      </c>
      <c r="K1869" s="18">
        <f t="shared" si="2115"/>
        <v>1.2130736369345663</v>
      </c>
      <c r="L1869" s="18">
        <f t="shared" ref="L1869:O1869" si="2116">SUM(L1870:L1871)</f>
        <v>1.2130648651411926</v>
      </c>
      <c r="M1869" s="18">
        <f t="shared" si="2116"/>
        <v>1.2267388988642238</v>
      </c>
      <c r="N1869" s="18">
        <f t="shared" si="2116"/>
        <v>0.98228689315849382</v>
      </c>
      <c r="O1869" s="18">
        <f t="shared" si="2116"/>
        <v>1.0503297595925056</v>
      </c>
      <c r="P1869" s="18">
        <f>SUM(P1870:P1871)</f>
        <v>0.96059362597545361</v>
      </c>
      <c r="Q1869" s="18">
        <f>SUM(Q1870:Q1871)</f>
        <v>0.84712520286273618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1.5565764465626182</v>
      </c>
      <c r="H1870" s="1" cm="1">
        <f t="array" ref="H1870">SUMPRODUCT(([1]OUT_FinalEnergyCons!$B$4:$B$10000="Var_cap")*1,  (ISNUMBER(SEARCH("ITOT-SWHNGA*BR",[1]OUT_FinalEnergyCons!$A$4:$A$10000)))*1,[1]OUT_FinalEnergyCons!F$4:F$10000)</f>
        <v>1.5565987805407964</v>
      </c>
      <c r="I1870" s="1" cm="1">
        <f t="array" ref="I1870">SUMPRODUCT(([1]OUT_FinalEnergyCons!$B$4:$B$10000="Var_cap")*1,  (ISNUMBER(SEARCH("ITOT-SWHNGA*BR",[1]OUT_FinalEnergyCons!$A$4:$A$10000)))*1,[1]OUT_FinalEnergyCons!G$4:G$10000)</f>
        <v>1.5562425363392327</v>
      </c>
      <c r="J1870" s="1" cm="1">
        <f t="array" ref="J1870">SUMPRODUCT(([1]OUT_FinalEnergyCons!$B$4:$B$10000="Var_cap")*1,  (ISNUMBER(SEARCH("ITOT-SWHNGA*BR",[1]OUT_FinalEnergyCons!$A$4:$A$10000)))*1,[1]OUT_FinalEnergyCons!H$4:H$10000)</f>
        <v>1.227741918442445</v>
      </c>
      <c r="K1870" s="1" cm="1">
        <f t="array" ref="K1870">SUMPRODUCT(([1]OUT_FinalEnergyCons!$B$4:$B$10000="Var_cap")*1,  (ISNUMBER(SEARCH("ITOT-SWHNGA*BR",[1]OUT_FinalEnergyCons!$A$4:$A$10000)))*1,[1]OUT_FinalEnergyCons!I$4:I$10000)</f>
        <v>1.1999776057495393</v>
      </c>
      <c r="L1870" s="1" cm="1">
        <f t="array" ref="L1870">SUMPRODUCT(([1]OUT_FinalEnergyCons!$B$4:$B$10000="Var_cap")*1,  (ISNUMBER(SEARCH("ITOT-SWHNGA*BR",[1]OUT_FinalEnergyCons!$A$4:$A$10000)))*1,[1]OUT_FinalEnergyCons!J$4:J$10000)</f>
        <v>1.1998035147715642</v>
      </c>
      <c r="M1870" s="1" cm="1">
        <f t="array" ref="M1870">SUMPRODUCT(([1]OUT_FinalEnergyCons!$B$4:$B$10000="Var_cap")*1,  (ISNUMBER(SEARCH("ITOT-SWHNGA*BR",[1]OUT_FinalEnergyCons!$A$4:$A$10000)))*1,[1]OUT_FinalEnergyCons!K$4:K$10000)</f>
        <v>1.2131087333374806</v>
      </c>
      <c r="N1870" s="1" cm="1">
        <f t="array" ref="N1870">SUMPRODUCT(([1]OUT_FinalEnergyCons!$B$4:$B$10000="Var_cap")*1,  (ISNUMBER(SEARCH("ITOT-SWHNGA*BR",[1]OUT_FinalEnergyCons!$A$4:$A$10000)))*1,[1]OUT_FinalEnergyCons!L$4:L$10000)</f>
        <v>0.96925665898560698</v>
      </c>
      <c r="O1870" s="1" cm="1">
        <f t="array" ref="O1870">SUMPRODUCT(([1]OUT_FinalEnergyCons!$B$4:$B$10000="Var_cap")*1,  (ISNUMBER(SEARCH("ITOT-SWHNGA*BR",[1]OUT_FinalEnergyCons!$A$4:$A$10000)))*1,[1]OUT_FinalEnergyCons!M$4:M$10000)</f>
        <v>0.91280460129887331</v>
      </c>
      <c r="P1870" s="1" cm="1">
        <f t="array" ref="P1870">SUMPRODUCT(([1]OUT_FinalEnergyCons!$B$4:$B$10000="Var_cap")*1,  (ISNUMBER(SEARCH("ITOT-SWHNGA*BR",[1]OUT_FinalEnergyCons!$A$4:$A$10000)))*1,[1]OUT_FinalEnergyCons!N$4:N$10000)</f>
        <v>0.82314047912671096</v>
      </c>
      <c r="Q1870" s="1" cm="1">
        <f t="array" ref="Q1870">SUMPRODUCT(([1]OUT_FinalEnergyCons!$B$4:$B$10000="Var_cap")*1,  (ISNUMBER(SEARCH("ITOT-SWHNGA*BR",[1]OUT_FinalEnergyCons!$A$4:$A$10000)))*1,[1]OUT_FinalEnergyCons!O$4:O$10000)</f>
        <v>0.70912957696462109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4.1213843586059202E-4</v>
      </c>
      <c r="H1871" s="1" cm="1">
        <f t="array" ref="H1871">SUMPRODUCT(([1]OUT_FinalEnergyCons!$B$4:$B$10000="Var_cap")*1,  (ISNUMBER(SEARCH("ITOT-SWHNGAHP",[1]OUT_FinalEnergyCons!$A$4:$A$10000)))*1,[1]OUT_FinalEnergyCons!F$4:F$10000)</f>
        <v>3.532910104301176E-3</v>
      </c>
      <c r="I1871" s="1" cm="1">
        <f t="array" ref="I1871">SUMPRODUCT(([1]OUT_FinalEnergyCons!$B$4:$B$10000="Var_cap")*1,  (ISNUMBER(SEARCH("ITOT-SWHNGAHP",[1]OUT_FinalEnergyCons!$A$4:$A$10000)))*1,[1]OUT_FinalEnergyCons!G$4:G$10000)</f>
        <v>9.8111743911750825E-3</v>
      </c>
      <c r="J1871" s="1" cm="1">
        <f t="array" ref="J1871">SUMPRODUCT(([1]OUT_FinalEnergyCons!$B$4:$B$10000="Var_cap")*1,  (ISNUMBER(SEARCH("ITOT-SWHNGAHP",[1]OUT_FinalEnergyCons!$A$4:$A$10000)))*1,[1]OUT_FinalEnergyCons!H$4:H$10000)</f>
        <v>1.1931594978137479E-2</v>
      </c>
      <c r="K1871" s="1" cm="1">
        <f t="array" ref="K1871">SUMPRODUCT(([1]OUT_FinalEnergyCons!$B$4:$B$10000="Var_cap")*1,  (ISNUMBER(SEARCH("ITOT-SWHNGAHP",[1]OUT_FinalEnergyCons!$A$4:$A$10000)))*1,[1]OUT_FinalEnergyCons!I$4:I$10000)</f>
        <v>1.3096031185026988E-2</v>
      </c>
      <c r="L1871" s="1" cm="1">
        <f t="array" ref="L1871">SUMPRODUCT(([1]OUT_FinalEnergyCons!$B$4:$B$10000="Var_cap")*1,  (ISNUMBER(SEARCH("ITOT-SWHNGAHP",[1]OUT_FinalEnergyCons!$A$4:$A$10000)))*1,[1]OUT_FinalEnergyCons!J$4:J$10000)</f>
        <v>1.326135036962835E-2</v>
      </c>
      <c r="M1871" s="1" cm="1">
        <f t="array" ref="M1871">SUMPRODUCT(([1]OUT_FinalEnergyCons!$B$4:$B$10000="Var_cap")*1,  (ISNUMBER(SEARCH("ITOT-SWHNGAHP",[1]OUT_FinalEnergyCons!$A$4:$A$10000)))*1,[1]OUT_FinalEnergyCons!K$4:K$10000)</f>
        <v>1.363016552674315E-2</v>
      </c>
      <c r="N1871" s="1" cm="1">
        <f t="array" ref="N1871">SUMPRODUCT(([1]OUT_FinalEnergyCons!$B$4:$B$10000="Var_cap")*1,  (ISNUMBER(SEARCH("ITOT-SWHNGAHP",[1]OUT_FinalEnergyCons!$A$4:$A$10000)))*1,[1]OUT_FinalEnergyCons!L$4:L$10000)</f>
        <v>1.3030234172886851E-2</v>
      </c>
      <c r="O1871" s="1" cm="1">
        <f t="array" ref="O1871">SUMPRODUCT(([1]OUT_FinalEnergyCons!$B$4:$B$10000="Var_cap")*1,  (ISNUMBER(SEARCH("ITOT-SWHNGAHP",[1]OUT_FinalEnergyCons!$A$4:$A$10000)))*1,[1]OUT_FinalEnergyCons!M$4:M$10000)</f>
        <v>0.13752515829363224</v>
      </c>
      <c r="P1871" s="1" cm="1">
        <f t="array" ref="P1871">SUMPRODUCT(([1]OUT_FinalEnergyCons!$B$4:$B$10000="Var_cap")*1,  (ISNUMBER(SEARCH("ITOT-SWHNGAHP",[1]OUT_FinalEnergyCons!$A$4:$A$10000)))*1,[1]OUT_FinalEnergyCons!N$4:N$10000)</f>
        <v>0.13745314684874263</v>
      </c>
      <c r="Q1871" s="1" cm="1">
        <f t="array" ref="Q1871">SUMPRODUCT(([1]OUT_FinalEnergyCons!$B$4:$B$10000="Var_cap")*1,  (ISNUMBER(SEARCH("ITOT-SWHNGAHP",[1]OUT_FinalEnergyCons!$A$4:$A$10000)))*1,[1]OUT_FinalEnergyCons!O$4:O$10000)</f>
        <v>0.13799562589811512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3.0589945761179575E-2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4.1424475736976038E-2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9.185638683523982E-2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0.17033076784132609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0.32932802663770316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0.28670004065024457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0.35529540008206734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0.33970700463917713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0.34592528052086652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0.36588202773053291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0.3923864100004496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0.18488071478839413</v>
      </c>
      <c r="H1873" s="1">
        <f t="shared" si="2117"/>
        <v>0.15366234743548285</v>
      </c>
      <c r="I1873" s="1">
        <f t="shared" si="2117"/>
        <v>1.382219183117539E-4</v>
      </c>
      <c r="J1873" s="1">
        <f t="shared" si="2117"/>
        <v>1.4732238947368081E-4</v>
      </c>
      <c r="K1873" s="1">
        <f t="shared" si="2117"/>
        <v>1.382821256599897E-4</v>
      </c>
      <c r="L1873" s="1">
        <f t="shared" si="2117"/>
        <v>1.7067792095117542E-4</v>
      </c>
      <c r="M1873" s="1">
        <f t="shared" si="2117"/>
        <v>3.7765693302604697E-4</v>
      </c>
      <c r="N1873" s="1">
        <f t="shared" si="2117"/>
        <v>2.9167873916020447E-4</v>
      </c>
      <c r="O1873" s="1">
        <f t="shared" si="2117"/>
        <v>4.7040742938533593E-4</v>
      </c>
      <c r="P1873" s="1">
        <f>P1874</f>
        <v>3.0516824462002468E-4</v>
      </c>
      <c r="Q1873" s="1">
        <f>Q1874</f>
        <v>4.9173405160609686E-4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0.18488071478839413</v>
      </c>
      <c r="H1874" s="1" cm="1">
        <f t="array" ref="H1874">SUMPRODUCT(([1]OUT_FinalEnergyCons!$B$4:$B$10000="Var_cap")*1,  (ISNUMBER(SEARCH("ITOT-SWHCOA*BR",[1]OUT_FinalEnergyCons!$A$4:$A$10000)))*1,[1]OUT_FinalEnergyCons!F$4:F$10000)</f>
        <v>0.15366234743548285</v>
      </c>
      <c r="I1874" s="1" cm="1">
        <f t="array" ref="I1874">SUMPRODUCT(([1]OUT_FinalEnergyCons!$B$4:$B$10000="Var_cap")*1,  (ISNUMBER(SEARCH("ITOT-SWHCOA*BR",[1]OUT_FinalEnergyCons!$A$4:$A$10000)))*1,[1]OUT_FinalEnergyCons!G$4:G$10000)</f>
        <v>1.382219183117539E-4</v>
      </c>
      <c r="J1874" s="1" cm="1">
        <f t="array" ref="J1874">SUMPRODUCT(([1]OUT_FinalEnergyCons!$B$4:$B$10000="Var_cap")*1,  (ISNUMBER(SEARCH("ITOT-SWHCOA*BR",[1]OUT_FinalEnergyCons!$A$4:$A$10000)))*1,[1]OUT_FinalEnergyCons!H$4:H$10000)</f>
        <v>1.4732238947368081E-4</v>
      </c>
      <c r="K1874" s="1" cm="1">
        <f t="array" ref="K1874">SUMPRODUCT(([1]OUT_FinalEnergyCons!$B$4:$B$10000="Var_cap")*1,  (ISNUMBER(SEARCH("ITOT-SWHCOA*BR",[1]OUT_FinalEnergyCons!$A$4:$A$10000)))*1,[1]OUT_FinalEnergyCons!I$4:I$10000)</f>
        <v>1.382821256599897E-4</v>
      </c>
      <c r="L1874" s="1" cm="1">
        <f t="array" ref="L1874">SUMPRODUCT(([1]OUT_FinalEnergyCons!$B$4:$B$10000="Var_cap")*1,  (ISNUMBER(SEARCH("ITOT-SWHCOA*BR",[1]OUT_FinalEnergyCons!$A$4:$A$10000)))*1,[1]OUT_FinalEnergyCons!J$4:J$10000)</f>
        <v>1.7067792095117542E-4</v>
      </c>
      <c r="M1874" s="1" cm="1">
        <f t="array" ref="M1874">SUMPRODUCT(([1]OUT_FinalEnergyCons!$B$4:$B$10000="Var_cap")*1,  (ISNUMBER(SEARCH("ITOT-SWHCOA*BR",[1]OUT_FinalEnergyCons!$A$4:$A$10000)))*1,[1]OUT_FinalEnergyCons!K$4:K$10000)</f>
        <v>3.7765693302604697E-4</v>
      </c>
      <c r="N1874" s="1" cm="1">
        <f t="array" ref="N1874">SUMPRODUCT(([1]OUT_FinalEnergyCons!$B$4:$B$10000="Var_cap")*1,  (ISNUMBER(SEARCH("ITOT-SWHCOA*BR",[1]OUT_FinalEnergyCons!$A$4:$A$10000)))*1,[1]OUT_FinalEnergyCons!L$4:L$10000)</f>
        <v>2.9167873916020447E-4</v>
      </c>
      <c r="O1874" s="1" cm="1">
        <f t="array" ref="O1874">SUMPRODUCT(([1]OUT_FinalEnergyCons!$B$4:$B$10000="Var_cap")*1,  (ISNUMBER(SEARCH("ITOT-SWHCOA*BR",[1]OUT_FinalEnergyCons!$A$4:$A$10000)))*1,[1]OUT_FinalEnergyCons!M$4:M$10000)</f>
        <v>4.7040742938533593E-4</v>
      </c>
      <c r="P1874" s="1" cm="1">
        <f t="array" ref="P1874">SUMPRODUCT(([1]OUT_FinalEnergyCons!$B$4:$B$10000="Var_cap")*1,  (ISNUMBER(SEARCH("ITOT-SWHCOA*BR",[1]OUT_FinalEnergyCons!$A$4:$A$10000)))*1,[1]OUT_FinalEnergyCons!N$4:N$10000)</f>
        <v>3.0516824462002468E-4</v>
      </c>
      <c r="Q1874" s="1" cm="1">
        <f t="array" ref="Q1874">SUMPRODUCT(([1]OUT_FinalEnergyCons!$B$4:$B$10000="Var_cap")*1,  (ISNUMBER(SEARCH("ITOT-SWHCOA*BR",[1]OUT_FinalEnergyCons!$A$4:$A$10000)))*1,[1]OUT_FinalEnergyCons!O$4:O$10000)</f>
        <v>4.9173405160609686E-4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0.34182452969999128</v>
      </c>
      <c r="H1875" s="1">
        <f t="shared" si="2118"/>
        <v>0.34184818144409534</v>
      </c>
      <c r="I1875" s="1">
        <f t="shared" si="2118"/>
        <v>0.37813240921055696</v>
      </c>
      <c r="J1875" s="1">
        <f t="shared" si="2118"/>
        <v>0.41590817071712866</v>
      </c>
      <c r="K1875" s="1">
        <f t="shared" si="2118"/>
        <v>0.45018759569231254</v>
      </c>
      <c r="L1875" s="1">
        <f t="shared" si="2118"/>
        <v>0.4830996984315204</v>
      </c>
      <c r="M1875" s="1">
        <f t="shared" si="2118"/>
        <v>0.54975375019308292</v>
      </c>
      <c r="N1875" s="1">
        <f t="shared" si="2118"/>
        <v>0.58116274343619168</v>
      </c>
      <c r="O1875" s="1">
        <f t="shared" si="2118"/>
        <v>0.5940196289305163</v>
      </c>
      <c r="P1875" s="1">
        <f>P1876</f>
        <v>0.48533182877961417</v>
      </c>
      <c r="Q1875" s="1">
        <f>Q1876</f>
        <v>0.49967800300538068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0.34182452969999128</v>
      </c>
      <c r="H1876" s="1" cm="1">
        <f t="array" ref="H1876">SUMPRODUCT(([1]OUT_FinalEnergyCons!$B$4:$B$10000="Var_cap")*1,  (ISNUMBER(SEARCH("ITOT-SWHWOD*BR",[1]OUT_FinalEnergyCons!$A$4:$A$10000)))*1,[1]OUT_FinalEnergyCons!F$4:F$10000)</f>
        <v>0.34184818144409534</v>
      </c>
      <c r="I1876" s="1" cm="1">
        <f t="array" ref="I1876">SUMPRODUCT(([1]OUT_FinalEnergyCons!$B$4:$B$10000="Var_cap")*1,  (ISNUMBER(SEARCH("ITOT-SWHWOD*BR",[1]OUT_FinalEnergyCons!$A$4:$A$10000)))*1,[1]OUT_FinalEnergyCons!G$4:G$10000)</f>
        <v>0.37813240921055696</v>
      </c>
      <c r="J1876" s="1" cm="1">
        <f t="array" ref="J1876">SUMPRODUCT(([1]OUT_FinalEnergyCons!$B$4:$B$10000="Var_cap")*1,  (ISNUMBER(SEARCH("ITOT-SWHWOD*BR",[1]OUT_FinalEnergyCons!$A$4:$A$10000)))*1,[1]OUT_FinalEnergyCons!H$4:H$10000)</f>
        <v>0.41590817071712866</v>
      </c>
      <c r="K1876" s="1" cm="1">
        <f t="array" ref="K1876">SUMPRODUCT(([1]OUT_FinalEnergyCons!$B$4:$B$10000="Var_cap")*1,  (ISNUMBER(SEARCH("ITOT-SWHWOD*BR",[1]OUT_FinalEnergyCons!$A$4:$A$10000)))*1,[1]OUT_FinalEnergyCons!I$4:I$10000)</f>
        <v>0.45018759569231254</v>
      </c>
      <c r="L1876" s="1" cm="1">
        <f t="array" ref="L1876">SUMPRODUCT(([1]OUT_FinalEnergyCons!$B$4:$B$10000="Var_cap")*1,  (ISNUMBER(SEARCH("ITOT-SWHWOD*BR",[1]OUT_FinalEnergyCons!$A$4:$A$10000)))*1,[1]OUT_FinalEnergyCons!J$4:J$10000)</f>
        <v>0.4830996984315204</v>
      </c>
      <c r="M1876" s="1" cm="1">
        <f t="array" ref="M1876">SUMPRODUCT(([1]OUT_FinalEnergyCons!$B$4:$B$10000="Var_cap")*1,  (ISNUMBER(SEARCH("ITOT-SWHWOD*BR",[1]OUT_FinalEnergyCons!$A$4:$A$10000)))*1,[1]OUT_FinalEnergyCons!K$4:K$10000)</f>
        <v>0.54975375019308292</v>
      </c>
      <c r="N1876" s="1" cm="1">
        <f t="array" ref="N1876">SUMPRODUCT(([1]OUT_FinalEnergyCons!$B$4:$B$10000="Var_cap")*1,  (ISNUMBER(SEARCH("ITOT-SWHWOD*BR",[1]OUT_FinalEnergyCons!$A$4:$A$10000)))*1,[1]OUT_FinalEnergyCons!L$4:L$10000)</f>
        <v>0.58116274343619168</v>
      </c>
      <c r="O1876" s="1" cm="1">
        <f t="array" ref="O1876">SUMPRODUCT(([1]OUT_FinalEnergyCons!$B$4:$B$10000="Var_cap")*1,  (ISNUMBER(SEARCH("ITOT-SWHWOD*BR",[1]OUT_FinalEnergyCons!$A$4:$A$10000)))*1,[1]OUT_FinalEnergyCons!M$4:M$10000)</f>
        <v>0.5940196289305163</v>
      </c>
      <c r="P1876" s="1" cm="1">
        <f t="array" ref="P1876">SUMPRODUCT(([1]OUT_FinalEnergyCons!$B$4:$B$10000="Var_cap")*1,  (ISNUMBER(SEARCH("ITOT-SWHWOD*BR",[1]OUT_FinalEnergyCons!$A$4:$A$10000)))*1,[1]OUT_FinalEnergyCons!N$4:N$10000)</f>
        <v>0.48533182877961417</v>
      </c>
      <c r="Q1876" s="1" cm="1">
        <f t="array" ref="Q1876">SUMPRODUCT(([1]OUT_FinalEnergyCons!$B$4:$B$10000="Var_cap")*1,  (ISNUMBER(SEARCH("ITOT-SWHWOD*BR",[1]OUT_FinalEnergyCons!$A$4:$A$10000)))*1,[1]OUT_FinalEnergyCons!O$4:O$10000)</f>
        <v>0.49967800300538068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3.50670673564068E-2</v>
      </c>
      <c r="H1877" s="1">
        <f t="shared" si="2119"/>
        <v>3.5150985119660479E-2</v>
      </c>
      <c r="I1877" s="1">
        <f t="shared" si="2119"/>
        <v>4.2124509306160886E-2</v>
      </c>
      <c r="J1877" s="1">
        <f t="shared" si="2119"/>
        <v>4.1660068550525051E-2</v>
      </c>
      <c r="K1877" s="1">
        <f t="shared" si="2119"/>
        <v>4.0271823386435299E-2</v>
      </c>
      <c r="L1877" s="1">
        <f t="shared" si="2119"/>
        <v>3.8652453271746989E-2</v>
      </c>
      <c r="M1877" s="1">
        <f t="shared" si="2119"/>
        <v>4.010091746868983E-2</v>
      </c>
      <c r="N1877" s="1">
        <f t="shared" si="2119"/>
        <v>3.9812905141673793E-2</v>
      </c>
      <c r="O1877" s="1">
        <f t="shared" si="2119"/>
        <v>3.8802163063528267E-2</v>
      </c>
      <c r="P1877" s="1">
        <f>P1878</f>
        <v>4.0817126596200216E-2</v>
      </c>
      <c r="Q1877" s="1">
        <f>Q1878</f>
        <v>4.1031249214099619E-2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3.50670673564068E-2</v>
      </c>
      <c r="H1878" s="1" cm="1">
        <f t="array" ref="H1878">SUMPRODUCT(([1]OUT_FinalEnergyCons!$B$4:$B$10000="Var_cap")*1,  (ISNUMBER(SEARCH("ITOT-SWHPLT*BR",[1]OUT_FinalEnergyCons!$A$4:$A$10000)))*1,[1]OUT_FinalEnergyCons!F$4:F$10000)</f>
        <v>3.5150985119660479E-2</v>
      </c>
      <c r="I1878" s="1" cm="1">
        <f t="array" ref="I1878">SUMPRODUCT(([1]OUT_FinalEnergyCons!$B$4:$B$10000="Var_cap")*1,  (ISNUMBER(SEARCH("ITOT-SWHPLT*BR",[1]OUT_FinalEnergyCons!$A$4:$A$10000)))*1,[1]OUT_FinalEnergyCons!G$4:G$10000)</f>
        <v>4.2124509306160886E-2</v>
      </c>
      <c r="J1878" s="1" cm="1">
        <f t="array" ref="J1878">SUMPRODUCT(([1]OUT_FinalEnergyCons!$B$4:$B$10000="Var_cap")*1,  (ISNUMBER(SEARCH("ITOT-SWHPLT*BR",[1]OUT_FinalEnergyCons!$A$4:$A$10000)))*1,[1]OUT_FinalEnergyCons!H$4:H$10000)</f>
        <v>4.1660068550525051E-2</v>
      </c>
      <c r="K1878" s="1" cm="1">
        <f t="array" ref="K1878">SUMPRODUCT(([1]OUT_FinalEnergyCons!$B$4:$B$10000="Var_cap")*1,  (ISNUMBER(SEARCH("ITOT-SWHPLT*BR",[1]OUT_FinalEnergyCons!$A$4:$A$10000)))*1,[1]OUT_FinalEnergyCons!I$4:I$10000)</f>
        <v>4.0271823386435299E-2</v>
      </c>
      <c r="L1878" s="1" cm="1">
        <f t="array" ref="L1878">SUMPRODUCT(([1]OUT_FinalEnergyCons!$B$4:$B$10000="Var_cap")*1,  (ISNUMBER(SEARCH("ITOT-SWHPLT*BR",[1]OUT_FinalEnergyCons!$A$4:$A$10000)))*1,[1]OUT_FinalEnergyCons!J$4:J$10000)</f>
        <v>3.8652453271746989E-2</v>
      </c>
      <c r="M1878" s="1" cm="1">
        <f t="array" ref="M1878">SUMPRODUCT(([1]OUT_FinalEnergyCons!$B$4:$B$10000="Var_cap")*1,  (ISNUMBER(SEARCH("ITOT-SWHPLT*BR",[1]OUT_FinalEnergyCons!$A$4:$A$10000)))*1,[1]OUT_FinalEnergyCons!K$4:K$10000)</f>
        <v>4.010091746868983E-2</v>
      </c>
      <c r="N1878" s="1" cm="1">
        <f t="array" ref="N1878">SUMPRODUCT(([1]OUT_FinalEnergyCons!$B$4:$B$10000="Var_cap")*1,  (ISNUMBER(SEARCH("ITOT-SWHPLT*BR",[1]OUT_FinalEnergyCons!$A$4:$A$10000)))*1,[1]OUT_FinalEnergyCons!L$4:L$10000)</f>
        <v>3.9812905141673793E-2</v>
      </c>
      <c r="O1878" s="1" cm="1">
        <f t="array" ref="O1878">SUMPRODUCT(([1]OUT_FinalEnergyCons!$B$4:$B$10000="Var_cap")*1,  (ISNUMBER(SEARCH("ITOT-SWHPLT*BR",[1]OUT_FinalEnergyCons!$A$4:$A$10000)))*1,[1]OUT_FinalEnergyCons!M$4:M$10000)</f>
        <v>3.8802163063528267E-2</v>
      </c>
      <c r="P1878" s="1" cm="1">
        <f t="array" ref="P1878">SUMPRODUCT(([1]OUT_FinalEnergyCons!$B$4:$B$10000="Var_cap")*1,  (ISNUMBER(SEARCH("ITOT-SWHPLT*BR",[1]OUT_FinalEnergyCons!$A$4:$A$10000)))*1,[1]OUT_FinalEnergyCons!N$4:N$10000)</f>
        <v>4.0817126596200216E-2</v>
      </c>
      <c r="Q1878" s="1" cm="1">
        <f t="array" ref="Q1878">SUMPRODUCT(([1]OUT_FinalEnergyCons!$B$4:$B$10000="Var_cap")*1,  (ISNUMBER(SEARCH("ITOT-SWHPLT*BR",[1]OUT_FinalEnergyCons!$A$4:$A$10000)))*1,[1]OUT_FinalEnergyCons!O$4:O$10000)</f>
        <v>4.1031249214099619E-2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0.31583763433221834</v>
      </c>
      <c r="H1879" s="1">
        <f t="shared" si="2120"/>
        <v>0.30232134493220847</v>
      </c>
      <c r="I1879" s="1">
        <f t="shared" si="2120"/>
        <v>0.30224801257699024</v>
      </c>
      <c r="J1879" s="1">
        <f t="shared" si="2120"/>
        <v>0.16480215512361851</v>
      </c>
      <c r="K1879" s="1">
        <f t="shared" si="2120"/>
        <v>0.18409635541094047</v>
      </c>
      <c r="L1879" s="1">
        <f t="shared" si="2120"/>
        <v>0.18440005691978742</v>
      </c>
      <c r="M1879" s="1">
        <f t="shared" si="2120"/>
        <v>0.21649685625466777</v>
      </c>
      <c r="N1879" s="1">
        <f t="shared" si="2120"/>
        <v>0.19300644290804839</v>
      </c>
      <c r="O1879" s="1">
        <f t="shared" si="2120"/>
        <v>0.1972372045503753</v>
      </c>
      <c r="P1879" s="1">
        <f>P1880</f>
        <v>0.20514673927273927</v>
      </c>
      <c r="Q1879" s="1">
        <f>Q1880</f>
        <v>0.20558090122532408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0.31583763433221834</v>
      </c>
      <c r="H1880" s="1" cm="1">
        <f t="array" ref="H1880">SUMPRODUCT(([1]OUT_FinalEnergyCons!$B$4:$B$10000="Var_cap")*1,  (ISNUMBER(SEARCH("ITOT-SWHWST*BR",[1]OUT_FinalEnergyCons!$A$4:$A$10000)))*1,[1]OUT_FinalEnergyCons!F$4:F$10000)</f>
        <v>0.30232134493220847</v>
      </c>
      <c r="I1880" s="1" cm="1">
        <f t="array" ref="I1880">SUMPRODUCT(([1]OUT_FinalEnergyCons!$B$4:$B$10000="Var_cap")*1,  (ISNUMBER(SEARCH("ITOT-SWHWST*BR",[1]OUT_FinalEnergyCons!$A$4:$A$10000)))*1,[1]OUT_FinalEnergyCons!G$4:G$10000)</f>
        <v>0.30224801257699024</v>
      </c>
      <c r="J1880" s="1" cm="1">
        <f t="array" ref="J1880">SUMPRODUCT(([1]OUT_FinalEnergyCons!$B$4:$B$10000="Var_cap")*1,  (ISNUMBER(SEARCH("ITOT-SWHWST*BR",[1]OUT_FinalEnergyCons!$A$4:$A$10000)))*1,[1]OUT_FinalEnergyCons!H$4:H$10000)</f>
        <v>0.16480215512361851</v>
      </c>
      <c r="K1880" s="1" cm="1">
        <f t="array" ref="K1880">SUMPRODUCT(([1]OUT_FinalEnergyCons!$B$4:$B$10000="Var_cap")*1,  (ISNUMBER(SEARCH("ITOT-SWHWST*BR",[1]OUT_FinalEnergyCons!$A$4:$A$10000)))*1,[1]OUT_FinalEnergyCons!I$4:I$10000)</f>
        <v>0.18409635541094047</v>
      </c>
      <c r="L1880" s="1" cm="1">
        <f t="array" ref="L1880">SUMPRODUCT(([1]OUT_FinalEnergyCons!$B$4:$B$10000="Var_cap")*1,  (ISNUMBER(SEARCH("ITOT-SWHWST*BR",[1]OUT_FinalEnergyCons!$A$4:$A$10000)))*1,[1]OUT_FinalEnergyCons!J$4:J$10000)</f>
        <v>0.18440005691978742</v>
      </c>
      <c r="M1880" s="1" cm="1">
        <f t="array" ref="M1880">SUMPRODUCT(([1]OUT_FinalEnergyCons!$B$4:$B$10000="Var_cap")*1,  (ISNUMBER(SEARCH("ITOT-SWHWST*BR",[1]OUT_FinalEnergyCons!$A$4:$A$10000)))*1,[1]OUT_FinalEnergyCons!K$4:K$10000)</f>
        <v>0.21649685625466777</v>
      </c>
      <c r="N1880" s="1" cm="1">
        <f t="array" ref="N1880">SUMPRODUCT(([1]OUT_FinalEnergyCons!$B$4:$B$10000="Var_cap")*1,  (ISNUMBER(SEARCH("ITOT-SWHWST*BR",[1]OUT_FinalEnergyCons!$A$4:$A$10000)))*1,[1]OUT_FinalEnergyCons!L$4:L$10000)</f>
        <v>0.19300644290804839</v>
      </c>
      <c r="O1880" s="1" cm="1">
        <f t="array" ref="O1880">SUMPRODUCT(([1]OUT_FinalEnergyCons!$B$4:$B$10000="Var_cap")*1,  (ISNUMBER(SEARCH("ITOT-SWHWST*BR",[1]OUT_FinalEnergyCons!$A$4:$A$10000)))*1,[1]OUT_FinalEnergyCons!M$4:M$10000)</f>
        <v>0.1972372045503753</v>
      </c>
      <c r="P1880" s="1" cm="1">
        <f t="array" ref="P1880">SUMPRODUCT(([1]OUT_FinalEnergyCons!$B$4:$B$10000="Var_cap")*1,  (ISNUMBER(SEARCH("ITOT-SWHWST*BR",[1]OUT_FinalEnergyCons!$A$4:$A$10000)))*1,[1]OUT_FinalEnergyCons!N$4:N$10000)</f>
        <v>0.20514673927273927</v>
      </c>
      <c r="Q1880" s="1" cm="1">
        <f t="array" ref="Q1880">SUMPRODUCT(([1]OUT_FinalEnergyCons!$B$4:$B$10000="Var_cap")*1,  (ISNUMBER(SEARCH("ITOT-SWHWST*BR",[1]OUT_FinalEnergyCons!$A$4:$A$10000)))*1,[1]OUT_FinalEnergyCons!O$4:O$10000)</f>
        <v>0.20558090122532408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1.245923375300444E-2</v>
      </c>
      <c r="H1881" s="1">
        <f t="shared" si="2121"/>
        <v>1.246090432456943E-2</v>
      </c>
      <c r="I1881" s="1">
        <f t="shared" si="2121"/>
        <v>1.2461846500994401E-2</v>
      </c>
      <c r="J1881" s="1">
        <f t="shared" si="2121"/>
        <v>1.2466439458867391E-2</v>
      </c>
      <c r="K1881" s="1">
        <f t="shared" si="2121"/>
        <v>1.2468579358922399E-2</v>
      </c>
      <c r="L1881" s="1">
        <f t="shared" si="2121"/>
        <v>1.24738319581438E-2</v>
      </c>
      <c r="M1881" s="1">
        <f t="shared" si="2121"/>
        <v>1.24981019113133E-2</v>
      </c>
      <c r="N1881" s="1">
        <f t="shared" si="2121"/>
        <v>1.24987535651883E-2</v>
      </c>
      <c r="O1881" s="1">
        <f t="shared" si="2121"/>
        <v>1.25315110024954E-2</v>
      </c>
      <c r="P1881" s="1">
        <f>P1882</f>
        <v>1.2533964756191699E-2</v>
      </c>
      <c r="Q1881" s="1">
        <f>Q1882</f>
        <v>1.2670590055317E-2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1.245923375300444E-2</v>
      </c>
      <c r="H1882" s="1" cm="1">
        <f t="array" ref="H1882">SUMPRODUCT(([1]OUT_FinalEnergyCons!$B$4:$B$10000="Var_cap")*1, (ISNUMBER(SEARCH("ITOT-SWHSOLBR",[1]OUT_FinalEnergyCons!$A$4:$A$10000)))*1,[1]OUT_FinalEnergyCons!F$4:F$10000)</f>
        <v>1.246090432456943E-2</v>
      </c>
      <c r="I1882" s="1" cm="1">
        <f t="array" ref="I1882">SUMPRODUCT(([1]OUT_FinalEnergyCons!$B$4:$B$10000="Var_cap")*1, (ISNUMBER(SEARCH("ITOT-SWHSOLBR",[1]OUT_FinalEnergyCons!$A$4:$A$10000)))*1,[1]OUT_FinalEnergyCons!G$4:G$10000)</f>
        <v>1.2461846500994401E-2</v>
      </c>
      <c r="J1882" s="1" cm="1">
        <f t="array" ref="J1882">SUMPRODUCT(([1]OUT_FinalEnergyCons!$B$4:$B$10000="Var_cap")*1, (ISNUMBER(SEARCH("ITOT-SWHSOLBR",[1]OUT_FinalEnergyCons!$A$4:$A$10000)))*1,[1]OUT_FinalEnergyCons!H$4:H$10000)</f>
        <v>1.2466439458867391E-2</v>
      </c>
      <c r="K1882" s="1" cm="1">
        <f t="array" ref="K1882">SUMPRODUCT(([1]OUT_FinalEnergyCons!$B$4:$B$10000="Var_cap")*1, (ISNUMBER(SEARCH("ITOT-SWHSOLBR",[1]OUT_FinalEnergyCons!$A$4:$A$10000)))*1,[1]OUT_FinalEnergyCons!I$4:I$10000)</f>
        <v>1.2468579358922399E-2</v>
      </c>
      <c r="L1882" s="1" cm="1">
        <f t="array" ref="L1882">SUMPRODUCT(([1]OUT_FinalEnergyCons!$B$4:$B$10000="Var_cap")*1, (ISNUMBER(SEARCH("ITOT-SWHSOLBR",[1]OUT_FinalEnergyCons!$A$4:$A$10000)))*1,[1]OUT_FinalEnergyCons!J$4:J$10000)</f>
        <v>1.24738319581438E-2</v>
      </c>
      <c r="M1882" s="1" cm="1">
        <f t="array" ref="M1882">SUMPRODUCT(([1]OUT_FinalEnergyCons!$B$4:$B$10000="Var_cap")*1, (ISNUMBER(SEARCH("ITOT-SWHSOLBR",[1]OUT_FinalEnergyCons!$A$4:$A$10000)))*1,[1]OUT_FinalEnergyCons!K$4:K$10000)</f>
        <v>1.24981019113133E-2</v>
      </c>
      <c r="N1882" s="1" cm="1">
        <f t="array" ref="N1882">SUMPRODUCT(([1]OUT_FinalEnergyCons!$B$4:$B$10000="Var_cap")*1, (ISNUMBER(SEARCH("ITOT-SWHSOLBR",[1]OUT_FinalEnergyCons!$A$4:$A$10000)))*1,[1]OUT_FinalEnergyCons!L$4:L$10000)</f>
        <v>1.24987535651883E-2</v>
      </c>
      <c r="O1882" s="1" cm="1">
        <f t="array" ref="O1882">SUMPRODUCT(([1]OUT_FinalEnergyCons!$B$4:$B$10000="Var_cap")*1, (ISNUMBER(SEARCH("ITOT-SWHSOLBR",[1]OUT_FinalEnergyCons!$A$4:$A$10000)))*1,[1]OUT_FinalEnergyCons!M$4:M$10000)</f>
        <v>1.25315110024954E-2</v>
      </c>
      <c r="P1882" s="1" cm="1">
        <f t="array" ref="P1882">SUMPRODUCT(([1]OUT_FinalEnergyCons!$B$4:$B$10000="Var_cap")*1, (ISNUMBER(SEARCH("ITOT-SWHSOLBR",[1]OUT_FinalEnergyCons!$A$4:$A$10000)))*1,[1]OUT_FinalEnergyCons!N$4:N$10000)</f>
        <v>1.2533964756191699E-2</v>
      </c>
      <c r="Q1882" s="1" cm="1">
        <f t="array" ref="Q1882">SUMPRODUCT(([1]OUT_FinalEnergyCons!$B$4:$B$10000="Var_cap")*1, (ISNUMBER(SEARCH("ITOT-SWHSOLBR",[1]OUT_FinalEnergyCons!$A$4:$A$10000)))*1,[1]OUT_FinalEnergyCons!O$4:O$10000)</f>
        <v>1.2670590055317E-2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9.0218186544125398E-5</v>
      </c>
      <c r="J1883" s="1">
        <f t="shared" si="2122"/>
        <v>5.0769513619975835E-4</v>
      </c>
      <c r="K1883" s="1">
        <f t="shared" si="2122"/>
        <v>6.0642006224390403E-4</v>
      </c>
      <c r="L1883" s="1">
        <f t="shared" si="2122"/>
        <v>6.0600851734259888E-4</v>
      </c>
      <c r="M1883" s="1">
        <f t="shared" si="2122"/>
        <v>3.6637995574937913E-3</v>
      </c>
      <c r="N1883" s="1">
        <f t="shared" si="2122"/>
        <v>5.5724075239328335E-3</v>
      </c>
      <c r="O1883" s="1">
        <f t="shared" si="2122"/>
        <v>1.3366694099532129E-2</v>
      </c>
      <c r="P1883" s="1">
        <f>P1884</f>
        <v>1.3934057672402623E-2</v>
      </c>
      <c r="Q1883" s="1">
        <f>Q1884</f>
        <v>1.3518428937427393E-2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9.0218186544125398E-5</v>
      </c>
      <c r="J1884" s="1" cm="1">
        <f t="array" ref="J1884">SUMPRODUCT(([1]OUT_FinalEnergyCons!$B$4:$B$10000="Var_cap")*1, (ISNUMBER(SEARCH("ITOT-SWHH2BR",[1]OUT_FinalEnergyCons!$A$4:$A$10000)))*1,[1]OUT_FinalEnergyCons!H$4:H$10000)</f>
        <v>5.0769513619975835E-4</v>
      </c>
      <c r="K1884" s="1" cm="1">
        <f t="array" ref="K1884">SUMPRODUCT(([1]OUT_FinalEnergyCons!$B$4:$B$10000="Var_cap")*1, (ISNUMBER(SEARCH("ITOT-SWHH2BR",[1]OUT_FinalEnergyCons!$A$4:$A$10000)))*1,[1]OUT_FinalEnergyCons!I$4:I$10000)</f>
        <v>6.0642006224390403E-4</v>
      </c>
      <c r="L1884" s="1" cm="1">
        <f t="array" ref="L1884">SUMPRODUCT(([1]OUT_FinalEnergyCons!$B$4:$B$10000="Var_cap")*1, (ISNUMBER(SEARCH("ITOT-SWHH2BR",[1]OUT_FinalEnergyCons!$A$4:$A$10000)))*1,[1]OUT_FinalEnergyCons!J$4:J$10000)</f>
        <v>6.0600851734259888E-4</v>
      </c>
      <c r="M1884" s="1" cm="1">
        <f t="array" ref="M1884">SUMPRODUCT(([1]OUT_FinalEnergyCons!$B$4:$B$10000="Var_cap")*1, (ISNUMBER(SEARCH("ITOT-SWHH2BR",[1]OUT_FinalEnergyCons!$A$4:$A$10000)))*1,[1]OUT_FinalEnergyCons!K$4:K$10000)</f>
        <v>3.6637995574937913E-3</v>
      </c>
      <c r="N1884" s="1" cm="1">
        <f t="array" ref="N1884">SUMPRODUCT(([1]OUT_FinalEnergyCons!$B$4:$B$10000="Var_cap")*1, (ISNUMBER(SEARCH("ITOT-SWHH2BR",[1]OUT_FinalEnergyCons!$A$4:$A$10000)))*1,[1]OUT_FinalEnergyCons!L$4:L$10000)</f>
        <v>5.5724075239328335E-3</v>
      </c>
      <c r="O1884" s="1" cm="1">
        <f t="array" ref="O1884">SUMPRODUCT(([1]OUT_FinalEnergyCons!$B$4:$B$10000="Var_cap")*1, (ISNUMBER(SEARCH("ITOT-SWHH2BR",[1]OUT_FinalEnergyCons!$A$4:$A$10000)))*1,[1]OUT_FinalEnergyCons!M$4:M$10000)</f>
        <v>1.3366694099532129E-2</v>
      </c>
      <c r="P1884" s="1" cm="1">
        <f t="array" ref="P1884">SUMPRODUCT(([1]OUT_FinalEnergyCons!$B$4:$B$10000="Var_cap")*1, (ISNUMBER(SEARCH("ITOT-SWHH2BR",[1]OUT_FinalEnergyCons!$A$4:$A$10000)))*1,[1]OUT_FinalEnergyCons!N$4:N$10000)</f>
        <v>1.3934057672402623E-2</v>
      </c>
      <c r="Q1884" s="1" cm="1">
        <f t="array" ref="Q1884">SUMPRODUCT(([1]OUT_FinalEnergyCons!$B$4:$B$10000="Var_cap")*1, (ISNUMBER(SEARCH("ITOT-SWHH2BR",[1]OUT_FinalEnergyCons!$A$4:$A$10000)))*1,[1]OUT_FinalEnergyCons!O$4:O$10000)</f>
        <v>1.3518428937427393E-2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6.1442504069714152</v>
      </c>
      <c r="G1885" s="17">
        <f t="shared" ref="G1885:K1885" si="2123">SUM(G1886,G1889,G1891,G1895,G1897,G1899,G1901)</f>
        <v>6.0904614241548138</v>
      </c>
      <c r="H1885" s="17">
        <f t="shared" si="2123"/>
        <v>6.2064608365127221</v>
      </c>
      <c r="I1885" s="17">
        <f t="shared" si="2123"/>
        <v>6.2224305479065256</v>
      </c>
      <c r="J1885" s="17">
        <f t="shared" si="2123"/>
        <v>4.4805778939869736</v>
      </c>
      <c r="K1885" s="17">
        <f t="shared" si="2123"/>
        <v>4.2093257842831129</v>
      </c>
      <c r="L1885" s="17">
        <f t="shared" ref="L1885:O1885" si="2124">SUM(L1886,L1889,L1891,L1895,L1897,L1899,L1901)</f>
        <v>4.1460955448246981</v>
      </c>
      <c r="M1885" s="17">
        <f t="shared" si="2124"/>
        <v>3.8211538930074553</v>
      </c>
      <c r="N1885" s="17">
        <f t="shared" si="2124"/>
        <v>3.6308868302655726</v>
      </c>
      <c r="O1885" s="17">
        <f t="shared" si="2124"/>
        <v>3.5229710124696156</v>
      </c>
      <c r="P1885" s="17">
        <f>SUM(P1886,P1889,P1891,P1895,P1897,P1899,P1901)</f>
        <v>3.4355807783857082</v>
      </c>
      <c r="Q1885" s="17">
        <f>SUM(Q1886,Q1889,Q1891,Q1895,Q1897,Q1899,Q1901)</f>
        <v>3.2637684565992799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0.61560786751960028</v>
      </c>
      <c r="G1886" s="1">
        <f t="shared" ref="G1886:K1886" si="2125">SUM(G1887:G1888)</f>
        <v>0.49265175576417547</v>
      </c>
      <c r="H1886" s="1">
        <f t="shared" si="2125"/>
        <v>0.60446032199255173</v>
      </c>
      <c r="I1886" s="1">
        <f t="shared" si="2125"/>
        <v>0.60446822933545974</v>
      </c>
      <c r="J1886" s="1">
        <f t="shared" si="2125"/>
        <v>0.59561353685589968</v>
      </c>
      <c r="K1886" s="1">
        <f t="shared" si="2125"/>
        <v>0.59850987485210305</v>
      </c>
      <c r="L1886" s="1">
        <f t="shared" ref="L1886:O1886" si="2126">SUM(L1887:L1888)</f>
        <v>0.61089151692095767</v>
      </c>
      <c r="M1886" s="1">
        <f t="shared" si="2126"/>
        <v>0.62204218901232378</v>
      </c>
      <c r="N1886" s="1">
        <f t="shared" si="2126"/>
        <v>0.66350388754098755</v>
      </c>
      <c r="O1886" s="1">
        <f t="shared" si="2126"/>
        <v>0.70165010035784747</v>
      </c>
      <c r="P1886" s="1">
        <f>SUM(P1887:P1888)</f>
        <v>0.75375701135370943</v>
      </c>
      <c r="Q1886" s="1">
        <f>SUM(Q1887:Q1888)</f>
        <v>0.79454690162201436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0.18499041270616221</v>
      </c>
      <c r="G1887" s="1" cm="1">
        <f t="array" ref="G1887">SUMPRODUCT(([1]OUT_FinalEnergyCons!$B$4:$B$10000="Var_cap")*1, (ISNUMBER(SEARCH("SCOM-SHELCBR",[1]OUT_FinalEnergyCons!$A$4:$A$10000)))*1,[1]OUT_FinalEnergyCons!E$4:E$10000)</f>
        <v>6.203505613464344E-2</v>
      </c>
      <c r="H1887" s="1" cm="1">
        <f t="array" ref="H1887">SUMPRODUCT(([1]OUT_FinalEnergyCons!$B$4:$B$10000="Var_cap")*1, (ISNUMBER(SEARCH("SCOM-SHELCBR",[1]OUT_FinalEnergyCons!$A$4:$A$10000)))*1,[1]OUT_FinalEnergyCons!F$4:F$10000)</f>
        <v>0.17384486614085998</v>
      </c>
      <c r="I1887" s="1" cm="1">
        <f t="array" ref="I1887">SUMPRODUCT(([1]OUT_FinalEnergyCons!$B$4:$B$10000="Var_cap")*1, (ISNUMBER(SEARCH("SCOM-SHELCBR",[1]OUT_FinalEnergyCons!$A$4:$A$10000)))*1,[1]OUT_FinalEnergyCons!G$4:G$10000)</f>
        <v>0.17385248029092004</v>
      </c>
      <c r="J1887" s="1" cm="1">
        <f t="array" ref="J1887">SUMPRODUCT(([1]OUT_FinalEnergyCons!$B$4:$B$10000="Var_cap")*1, (ISNUMBER(SEARCH("SCOM-SHELCBR",[1]OUT_FinalEnergyCons!$A$4:$A$10000)))*1,[1]OUT_FinalEnergyCons!H$4:H$10000)</f>
        <v>0.16360475878214059</v>
      </c>
      <c r="K1887" s="1" cm="1">
        <f t="array" ref="K1887">SUMPRODUCT(([1]OUT_FinalEnergyCons!$B$4:$B$10000="Var_cap")*1, (ISNUMBER(SEARCH("SCOM-SHELCBR",[1]OUT_FinalEnergyCons!$A$4:$A$10000)))*1,[1]OUT_FinalEnergyCons!I$4:I$10000)</f>
        <v>0.13461845170710965</v>
      </c>
      <c r="L1887" s="1" cm="1">
        <f t="array" ref="L1887">SUMPRODUCT(([1]OUT_FinalEnergyCons!$B$4:$B$10000="Var_cap")*1, (ISNUMBER(SEARCH("SCOM-SHELCBR",[1]OUT_FinalEnergyCons!$A$4:$A$10000)))*1,[1]OUT_FinalEnergyCons!J$4:J$10000)</f>
        <v>0.11118741114721986</v>
      </c>
      <c r="M1887" s="1" cm="1">
        <f t="array" ref="M1887">SUMPRODUCT(([1]OUT_FinalEnergyCons!$B$4:$B$10000="Var_cap")*1, (ISNUMBER(SEARCH("SCOM-SHELCBR",[1]OUT_FinalEnergyCons!$A$4:$A$10000)))*1,[1]OUT_FinalEnergyCons!K$4:K$10000)</f>
        <v>8.2750644182571331E-2</v>
      </c>
      <c r="N1887" s="1" cm="1">
        <f t="array" ref="N1887">SUMPRODUCT(([1]OUT_FinalEnergyCons!$B$4:$B$10000="Var_cap")*1, (ISNUMBER(SEARCH("SCOM-SHELCBR",[1]OUT_FinalEnergyCons!$A$4:$A$10000)))*1,[1]OUT_FinalEnergyCons!L$4:L$10000)</f>
        <v>8.3880079264973803E-2</v>
      </c>
      <c r="O1887" s="1" cm="1">
        <f t="array" ref="O1887">SUMPRODUCT(([1]OUT_FinalEnergyCons!$B$4:$B$10000="Var_cap")*1, (ISNUMBER(SEARCH("SCOM-SHELCBR",[1]OUT_FinalEnergyCons!$A$4:$A$10000)))*1,[1]OUT_FinalEnergyCons!M$4:M$10000)</f>
        <v>7.8074899802344527E-2</v>
      </c>
      <c r="P1887" s="1" cm="1">
        <f t="array" ref="P1887">SUMPRODUCT(([1]OUT_FinalEnergyCons!$B$4:$B$10000="Var_cap")*1, (ISNUMBER(SEARCH("SCOM-SHELCBR",[1]OUT_FinalEnergyCons!$A$4:$A$10000)))*1,[1]OUT_FinalEnergyCons!N$4:N$10000)</f>
        <v>8.0636932727667962E-2</v>
      </c>
      <c r="Q1887" s="1" cm="1">
        <f t="array" ref="Q1887">SUMPRODUCT(([1]OUT_FinalEnergyCons!$B$4:$B$10000="Var_cap")*1, (ISNUMBER(SEARCH("SCOM-SHELCBR",[1]OUT_FinalEnergyCons!$A$4:$A$10000)))*1,[1]OUT_FinalEnergyCons!O$4:O$10000)</f>
        <v>7.9030350708532926E-2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0.43061745481343805</v>
      </c>
      <c r="G1888" s="1" cm="1">
        <f t="array" ref="G1888">SUMPRODUCT(([1]OUT_FinalEnergyCons!$B$4:$B$10000="Var_cap")*1, (ISNUMBER(SEARCH("SCOM-SHELCHP",[1]OUT_FinalEnergyCons!$A$4:$A$10000)))*1,[1]OUT_FinalEnergyCons!E$4:E$10000)</f>
        <v>0.43061669962953203</v>
      </c>
      <c r="H1888" s="1" cm="1">
        <f t="array" ref="H1888">SUMPRODUCT(([1]OUT_FinalEnergyCons!$B$4:$B$10000="Var_cap")*1, (ISNUMBER(SEARCH("SCOM-SHELCHP",[1]OUT_FinalEnergyCons!$A$4:$A$10000)))*1,[1]OUT_FinalEnergyCons!F$4:F$10000)</f>
        <v>0.43061545585169181</v>
      </c>
      <c r="I1888" s="1" cm="1">
        <f t="array" ref="I1888">SUMPRODUCT(([1]OUT_FinalEnergyCons!$B$4:$B$10000="Var_cap")*1, (ISNUMBER(SEARCH("SCOM-SHELCHP",[1]OUT_FinalEnergyCons!$A$4:$A$10000)))*1,[1]OUT_FinalEnergyCons!G$4:G$10000)</f>
        <v>0.43061574904453975</v>
      </c>
      <c r="J1888" s="1" cm="1">
        <f t="array" ref="J1888">SUMPRODUCT(([1]OUT_FinalEnergyCons!$B$4:$B$10000="Var_cap")*1, (ISNUMBER(SEARCH("SCOM-SHELCHP",[1]OUT_FinalEnergyCons!$A$4:$A$10000)))*1,[1]OUT_FinalEnergyCons!H$4:H$10000)</f>
        <v>0.43200877807375915</v>
      </c>
      <c r="K1888" s="1" cm="1">
        <f t="array" ref="K1888">SUMPRODUCT(([1]OUT_FinalEnergyCons!$B$4:$B$10000="Var_cap")*1, (ISNUMBER(SEARCH("SCOM-SHELCHP",[1]OUT_FinalEnergyCons!$A$4:$A$10000)))*1,[1]OUT_FinalEnergyCons!I$4:I$10000)</f>
        <v>0.46389142314499338</v>
      </c>
      <c r="L1888" s="1" cm="1">
        <f t="array" ref="L1888">SUMPRODUCT(([1]OUT_FinalEnergyCons!$B$4:$B$10000="Var_cap")*1, (ISNUMBER(SEARCH("SCOM-SHELCHP",[1]OUT_FinalEnergyCons!$A$4:$A$10000)))*1,[1]OUT_FinalEnergyCons!J$4:J$10000)</f>
        <v>0.49970410577373786</v>
      </c>
      <c r="M1888" s="1" cm="1">
        <f t="array" ref="M1888">SUMPRODUCT(([1]OUT_FinalEnergyCons!$B$4:$B$10000="Var_cap")*1, (ISNUMBER(SEARCH("SCOM-SHELCHP",[1]OUT_FinalEnergyCons!$A$4:$A$10000)))*1,[1]OUT_FinalEnergyCons!K$4:K$10000)</f>
        <v>0.53929154482975239</v>
      </c>
      <c r="N1888" s="1" cm="1">
        <f t="array" ref="N1888">SUMPRODUCT(([1]OUT_FinalEnergyCons!$B$4:$B$10000="Var_cap")*1, (ISNUMBER(SEARCH("SCOM-SHELCHP",[1]OUT_FinalEnergyCons!$A$4:$A$10000)))*1,[1]OUT_FinalEnergyCons!L$4:L$10000)</f>
        <v>0.57962380827601379</v>
      </c>
      <c r="O1888" s="1" cm="1">
        <f t="array" ref="O1888">SUMPRODUCT(([1]OUT_FinalEnergyCons!$B$4:$B$10000="Var_cap")*1, (ISNUMBER(SEARCH("SCOM-SHELCHP",[1]OUT_FinalEnergyCons!$A$4:$A$10000)))*1,[1]OUT_FinalEnergyCons!M$4:M$10000)</f>
        <v>0.62357520055550297</v>
      </c>
      <c r="P1888" s="1" cm="1">
        <f t="array" ref="P1888">SUMPRODUCT(([1]OUT_FinalEnergyCons!$B$4:$B$10000="Var_cap")*1, (ISNUMBER(SEARCH("SCOM-SHELCHP",[1]OUT_FinalEnergyCons!$A$4:$A$10000)))*1,[1]OUT_FinalEnergyCons!N$4:N$10000)</f>
        <v>0.67312007862604151</v>
      </c>
      <c r="Q1888" s="1" cm="1">
        <f t="array" ref="Q1888">SUMPRODUCT(([1]OUT_FinalEnergyCons!$B$4:$B$10000="Var_cap")*1, (ISNUMBER(SEARCH("SCOM-SHELCHP",[1]OUT_FinalEnergyCons!$A$4:$A$10000)))*1,[1]OUT_FinalEnergyCons!O$4:O$10000)</f>
        <v>0.71551655091348143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1.928575407424783</v>
      </c>
      <c r="G1889" s="1">
        <f t="shared" ref="G1889:O1889" si="2129">G1890</f>
        <v>1.9285624678565367</v>
      </c>
      <c r="H1889" s="1">
        <f t="shared" si="2129"/>
        <v>1.9285539598025234</v>
      </c>
      <c r="I1889" s="1">
        <f t="shared" si="2129"/>
        <v>1.9285344954288806</v>
      </c>
      <c r="J1889" s="1">
        <f t="shared" si="2129"/>
        <v>1.1020830093600336</v>
      </c>
      <c r="K1889" s="1">
        <f t="shared" si="2129"/>
        <v>0.91201310870426577</v>
      </c>
      <c r="L1889" s="1">
        <f t="shared" si="2129"/>
        <v>0.91174804281137489</v>
      </c>
      <c r="M1889" s="1">
        <f t="shared" si="2129"/>
        <v>0.86475802610785835</v>
      </c>
      <c r="N1889" s="1">
        <f t="shared" si="2129"/>
        <v>0.60234295494501422</v>
      </c>
      <c r="O1889" s="1">
        <f t="shared" si="2129"/>
        <v>0.55470442250041341</v>
      </c>
      <c r="P1889" s="1">
        <f>P1890</f>
        <v>0.28811052461902881</v>
      </c>
      <c r="Q1889" s="1">
        <f>Q1890</f>
        <v>0.1898995434630498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1.928575407424783</v>
      </c>
      <c r="G1890" s="1" cm="1">
        <f t="array" ref="G1890">SUMPRODUCT(([1]OUT_FinalEnergyCons!$B$4:$B$10000="Var_cap")*1,(ISNUMBER(SEARCH("SCOM-SHLFOBR",[1]OUT_FinalEnergyCons!$A$4:$A$10000)))*1,[1]OUT_FinalEnergyCons!E$4:E$10000)</f>
        <v>1.9285624678565367</v>
      </c>
      <c r="H1890" s="1" cm="1">
        <f t="array" ref="H1890">SUMPRODUCT(([1]OUT_FinalEnergyCons!$B$4:$B$10000="Var_cap")*1,(ISNUMBER(SEARCH("SCOM-SHLFOBR",[1]OUT_FinalEnergyCons!$A$4:$A$10000)))*1,[1]OUT_FinalEnergyCons!F$4:F$10000)</f>
        <v>1.9285539598025234</v>
      </c>
      <c r="I1890" s="1" cm="1">
        <f t="array" ref="I1890">SUMPRODUCT(([1]OUT_FinalEnergyCons!$B$4:$B$10000="Var_cap")*1,(ISNUMBER(SEARCH("SCOM-SHLFOBR",[1]OUT_FinalEnergyCons!$A$4:$A$10000)))*1,[1]OUT_FinalEnergyCons!G$4:G$10000)</f>
        <v>1.9285344954288806</v>
      </c>
      <c r="J1890" s="1" cm="1">
        <f t="array" ref="J1890">SUMPRODUCT(([1]OUT_FinalEnergyCons!$B$4:$B$10000="Var_cap")*1,(ISNUMBER(SEARCH("SCOM-SHLFOBR",[1]OUT_FinalEnergyCons!$A$4:$A$10000)))*1,[1]OUT_FinalEnergyCons!H$4:H$10000)</f>
        <v>1.1020830093600336</v>
      </c>
      <c r="K1890" s="1" cm="1">
        <f t="array" ref="K1890">SUMPRODUCT(([1]OUT_FinalEnergyCons!$B$4:$B$10000="Var_cap")*1,(ISNUMBER(SEARCH("SCOM-SHLFOBR",[1]OUT_FinalEnergyCons!$A$4:$A$10000)))*1,[1]OUT_FinalEnergyCons!I$4:I$10000)</f>
        <v>0.91201310870426577</v>
      </c>
      <c r="L1890" s="1" cm="1">
        <f t="array" ref="L1890">SUMPRODUCT(([1]OUT_FinalEnergyCons!$B$4:$B$10000="Var_cap")*1,(ISNUMBER(SEARCH("SCOM-SHLFOBR",[1]OUT_FinalEnergyCons!$A$4:$A$10000)))*1,[1]OUT_FinalEnergyCons!J$4:J$10000)</f>
        <v>0.91174804281137489</v>
      </c>
      <c r="M1890" s="1" cm="1">
        <f t="array" ref="M1890">SUMPRODUCT(([1]OUT_FinalEnergyCons!$B$4:$B$10000="Var_cap")*1,(ISNUMBER(SEARCH("SCOM-SHLFOBR",[1]OUT_FinalEnergyCons!$A$4:$A$10000)))*1,[1]OUT_FinalEnergyCons!K$4:K$10000)</f>
        <v>0.86475802610785835</v>
      </c>
      <c r="N1890" s="1" cm="1">
        <f t="array" ref="N1890">SUMPRODUCT(([1]OUT_FinalEnergyCons!$B$4:$B$10000="Var_cap")*1,(ISNUMBER(SEARCH("SCOM-SHLFOBR",[1]OUT_FinalEnergyCons!$A$4:$A$10000)))*1,[1]OUT_FinalEnergyCons!L$4:L$10000)</f>
        <v>0.60234295494501422</v>
      </c>
      <c r="O1890" s="1" cm="1">
        <f t="array" ref="O1890">SUMPRODUCT(([1]OUT_FinalEnergyCons!$B$4:$B$10000="Var_cap")*1,(ISNUMBER(SEARCH("SCOM-SHLFOBR",[1]OUT_FinalEnergyCons!$A$4:$A$10000)))*1,[1]OUT_FinalEnergyCons!M$4:M$10000)</f>
        <v>0.55470442250041341</v>
      </c>
      <c r="P1890" s="1" cm="1">
        <f t="array" ref="P1890">SUMPRODUCT(([1]OUT_FinalEnergyCons!$B$4:$B$10000="Var_cap")*1,(ISNUMBER(SEARCH("SCOM-SHLFOBR",[1]OUT_FinalEnergyCons!$A$4:$A$10000)))*1,[1]OUT_FinalEnergyCons!N$4:N$10000)</f>
        <v>0.28811052461902881</v>
      </c>
      <c r="Q1890" s="1" cm="1">
        <f t="array" ref="Q1890">SUMPRODUCT(([1]OUT_FinalEnergyCons!$B$4:$B$10000="Var_cap")*1,(ISNUMBER(SEARCH("SCOM-SHLFOBR",[1]OUT_FinalEnergyCons!$A$4:$A$10000)))*1,[1]OUT_FinalEnergyCons!O$4:O$10000)</f>
        <v>0.1898995434630498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2.8800291771714615</v>
      </c>
      <c r="G1891" s="1">
        <f t="shared" ref="G1891:K1891" si="2133">SUM(G1892:G1894)</f>
        <v>2.878055868126415</v>
      </c>
      <c r="H1891" s="1">
        <f t="shared" si="2133"/>
        <v>2.8825787541890726</v>
      </c>
      <c r="I1891" s="1">
        <f t="shared" si="2133"/>
        <v>2.8825825872399351</v>
      </c>
      <c r="J1891" s="1">
        <f t="shared" si="2133"/>
        <v>2.1941408678423828</v>
      </c>
      <c r="K1891" s="1">
        <f t="shared" si="2133"/>
        <v>2.1933497365233556</v>
      </c>
      <c r="L1891" s="1">
        <f t="shared" ref="L1891:O1891" si="2134">SUM(L1892:L1894)</f>
        <v>2.1924525089696805</v>
      </c>
      <c r="M1891" s="1">
        <f t="shared" si="2134"/>
        <v>1.976062541842438</v>
      </c>
      <c r="N1891" s="1">
        <f t="shared" si="2134"/>
        <v>2.0150390466991492</v>
      </c>
      <c r="O1891" s="1">
        <f t="shared" si="2134"/>
        <v>1.9166077559937309</v>
      </c>
      <c r="P1891" s="1">
        <f>SUM(P1892:P1894)</f>
        <v>2.0382238529719388</v>
      </c>
      <c r="Q1891" s="1">
        <f>SUM(Q1892:Q1894)</f>
        <v>1.9340603358980606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2.7746817818990688</v>
      </c>
      <c r="G1892" s="1" cm="1">
        <f t="array" ref="G1892">SUMPRODUCT(([1]OUT_FinalEnergyCons!$B$4:$B$10000="Var_cap")*1, (ISNUMBER(SEARCH("SCOM-SHNGABR",[1]OUT_FinalEnergyCons!$A$4:$A$10000)))*1,[1]OUT_FinalEnergyCons!E$4:E$10000)</f>
        <v>2.7726153779835734</v>
      </c>
      <c r="H1892" s="1" cm="1">
        <f t="array" ref="H1892">SUMPRODUCT(([1]OUT_FinalEnergyCons!$B$4:$B$10000="Var_cap")*1, (ISNUMBER(SEARCH("SCOM-SHNGABR",[1]OUT_FinalEnergyCons!$A$4:$A$10000)))*1,[1]OUT_FinalEnergyCons!F$4:F$10000)</f>
        <v>2.77253093106608</v>
      </c>
      <c r="I1892" s="1" cm="1">
        <f t="array" ref="I1892">SUMPRODUCT(([1]OUT_FinalEnergyCons!$B$4:$B$10000="Var_cap")*1, (ISNUMBER(SEARCH("SCOM-SHNGABR",[1]OUT_FinalEnergyCons!$A$4:$A$10000)))*1,[1]OUT_FinalEnergyCons!G$4:G$10000)</f>
        <v>2.7725155638248129</v>
      </c>
      <c r="J1892" s="1" cm="1">
        <f t="array" ref="J1892">SUMPRODUCT(([1]OUT_FinalEnergyCons!$B$4:$B$10000="Var_cap")*1, (ISNUMBER(SEARCH("SCOM-SHNGABR",[1]OUT_FinalEnergyCons!$A$4:$A$10000)))*1,[1]OUT_FinalEnergyCons!H$4:H$10000)</f>
        <v>2.0612439597434862</v>
      </c>
      <c r="K1892" s="1" cm="1">
        <f t="array" ref="K1892">SUMPRODUCT(([1]OUT_FinalEnergyCons!$B$4:$B$10000="Var_cap")*1, (ISNUMBER(SEARCH("SCOM-SHNGABR",[1]OUT_FinalEnergyCons!$A$4:$A$10000)))*1,[1]OUT_FinalEnergyCons!I$4:I$10000)</f>
        <v>2.0488793821141038</v>
      </c>
      <c r="L1892" s="1" cm="1">
        <f t="array" ref="L1892">SUMPRODUCT(([1]OUT_FinalEnergyCons!$B$4:$B$10000="Var_cap")*1, (ISNUMBER(SEARCH("SCOM-SHNGABR",[1]OUT_FinalEnergyCons!$A$4:$A$10000)))*1,[1]OUT_FinalEnergyCons!J$4:J$10000)</f>
        <v>2.0488594740358606</v>
      </c>
      <c r="M1892" s="1" cm="1">
        <f t="array" ref="M1892">SUMPRODUCT(([1]OUT_FinalEnergyCons!$B$4:$B$10000="Var_cap")*1, (ISNUMBER(SEARCH("SCOM-SHNGABR",[1]OUT_FinalEnergyCons!$A$4:$A$10000)))*1,[1]OUT_FinalEnergyCons!K$4:K$10000)</f>
        <v>1.8057108414715919</v>
      </c>
      <c r="N1892" s="1" cm="1">
        <f t="array" ref="N1892">SUMPRODUCT(([1]OUT_FinalEnergyCons!$B$4:$B$10000="Var_cap")*1, (ISNUMBER(SEARCH("SCOM-SHNGABR",[1]OUT_FinalEnergyCons!$A$4:$A$10000)))*1,[1]OUT_FinalEnergyCons!L$4:L$10000)</f>
        <v>1.8581393352004858</v>
      </c>
      <c r="O1892" s="1" cm="1">
        <f t="array" ref="O1892">SUMPRODUCT(([1]OUT_FinalEnergyCons!$B$4:$B$10000="Var_cap")*1, (ISNUMBER(SEARCH("SCOM-SHNGABR",[1]OUT_FinalEnergyCons!$A$4:$A$10000)))*1,[1]OUT_FinalEnergyCons!M$4:M$10000)</f>
        <v>1.7624763461473218</v>
      </c>
      <c r="P1892" s="1" cm="1">
        <f t="array" ref="P1892">SUMPRODUCT(([1]OUT_FinalEnergyCons!$B$4:$B$10000="Var_cap")*1, (ISNUMBER(SEARCH("SCOM-SHNGABR",[1]OUT_FinalEnergyCons!$A$4:$A$10000)))*1,[1]OUT_FinalEnergyCons!N$4:N$10000)</f>
        <v>1.7581494397880166</v>
      </c>
      <c r="Q1892" s="1" cm="1">
        <f t="array" ref="Q1892">SUMPRODUCT(([1]OUT_FinalEnergyCons!$B$4:$B$10000="Var_cap")*1, (ISNUMBER(SEARCH("SCOM-SHNGABR",[1]OUT_FinalEnergyCons!$A$4:$A$10000)))*1,[1]OUT_FinalEnergyCons!O$4:O$10000)</f>
        <v>1.6429376729804666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1.8133898995381799E-6</v>
      </c>
      <c r="G1893" s="1" cm="1">
        <f t="array" ref="G1893">SUMPRODUCT(([1]OUT_FinalEnergyCons!$B$4:$B$10000="Var_cap")*1, (ISNUMBER(SEARCH("SCOM-SHngahp",[1]OUT_FinalEnergyCons!$A$4:$A$10000)))*1,[1]OUT_FinalEnergyCons!E$4:E$10000)</f>
        <v>7.3177573217917313E-5</v>
      </c>
      <c r="H1893" s="1" cm="1">
        <f t="array" ref="H1893">SUMPRODUCT(([1]OUT_FinalEnergyCons!$B$4:$B$10000="Var_cap")*1, (ISNUMBER(SEARCH("SCOM-SHngahp",[1]OUT_FinalEnergyCons!$A$4:$A$10000)))*1,[1]OUT_FinalEnergyCons!F$4:F$10000)</f>
        <v>2.5565254535482893E-4</v>
      </c>
      <c r="I1893" s="1" cm="1">
        <f t="array" ref="I1893">SUMPRODUCT(([1]OUT_FinalEnergyCons!$B$4:$B$10000="Var_cap")*1, (ISNUMBER(SEARCH("SCOM-SHngahp",[1]OUT_FinalEnergyCons!$A$4:$A$10000)))*1,[1]OUT_FinalEnergyCons!G$4:G$10000)</f>
        <v>2.6020821239371004E-4</v>
      </c>
      <c r="J1893" s="1" cm="1">
        <f t="array" ref="J1893">SUMPRODUCT(([1]OUT_FinalEnergyCons!$B$4:$B$10000="Var_cap")*1, (ISNUMBER(SEARCH("SCOM-SHngahp",[1]OUT_FinalEnergyCons!$A$4:$A$10000)))*1,[1]OUT_FinalEnergyCons!H$4:H$10000)</f>
        <v>1.0061274331952059E-3</v>
      </c>
      <c r="K1893" s="1" cm="1">
        <f t="array" ref="K1893">SUMPRODUCT(([1]OUT_FinalEnergyCons!$B$4:$B$10000="Var_cap")*1, (ISNUMBER(SEARCH("SCOM-SHngahp",[1]OUT_FinalEnergyCons!$A$4:$A$10000)))*1,[1]OUT_FinalEnergyCons!I$4:I$10000)</f>
        <v>2.7550887575455169E-3</v>
      </c>
      <c r="L1893" s="1" cm="1">
        <f t="array" ref="L1893">SUMPRODUCT(([1]OUT_FinalEnergyCons!$B$4:$B$10000="Var_cap")*1, (ISNUMBER(SEARCH("SCOM-SHngahp",[1]OUT_FinalEnergyCons!$A$4:$A$10000)))*1,[1]OUT_FinalEnergyCons!J$4:J$10000)</f>
        <v>2.8233784813983588E-3</v>
      </c>
      <c r="M1893" s="1" cm="1">
        <f t="array" ref="M1893">SUMPRODUCT(([1]OUT_FinalEnergyCons!$B$4:$B$10000="Var_cap")*1, (ISNUMBER(SEARCH("SCOM-SHngahp",[1]OUT_FinalEnergyCons!$A$4:$A$10000)))*1,[1]OUT_FinalEnergyCons!K$4:K$10000)</f>
        <v>2.0892642575328049E-3</v>
      </c>
      <c r="N1893" s="1" cm="1">
        <f t="array" ref="N1893">SUMPRODUCT(([1]OUT_FinalEnergyCons!$B$4:$B$10000="Var_cap")*1, (ISNUMBER(SEARCH("SCOM-SHngahp",[1]OUT_FinalEnergyCons!$A$4:$A$10000)))*1,[1]OUT_FinalEnergyCons!L$4:L$10000)</f>
        <v>3.5805048935750039E-3</v>
      </c>
      <c r="O1893" s="1" cm="1">
        <f t="array" ref="O1893">SUMPRODUCT(([1]OUT_FinalEnergyCons!$B$4:$B$10000="Var_cap")*1, (ISNUMBER(SEARCH("SCOM-SHngahp",[1]OUT_FinalEnergyCons!$A$4:$A$10000)))*1,[1]OUT_FinalEnergyCons!M$4:M$10000)</f>
        <v>4.7048335727842994E-3</v>
      </c>
      <c r="P1893" s="1" cm="1">
        <f t="array" ref="P1893">SUMPRODUCT(([1]OUT_FinalEnergyCons!$B$4:$B$10000="Var_cap")*1, (ISNUMBER(SEARCH("SCOM-SHngahp",[1]OUT_FinalEnergyCons!$A$4:$A$10000)))*1,[1]OUT_FinalEnergyCons!N$4:N$10000)</f>
        <v>3.7138968787425179E-3</v>
      </c>
      <c r="Q1893" s="1" cm="1">
        <f t="array" ref="Q1893">SUMPRODUCT(([1]OUT_FinalEnergyCons!$B$4:$B$10000="Var_cap")*1, (ISNUMBER(SEARCH("SCOM-SHngahp",[1]OUT_FinalEnergyCons!$A$4:$A$10000)))*1,[1]OUT_FinalEnergyCons!O$4:O$10000)</f>
        <v>1.3635494645629765E-2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0.1053455818824932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0.10536731256962355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0.10979217057763768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0.10980681520272814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0.13189078066570112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0.14171526565170628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0.14076965645242159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0.16826243611331343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0.15331920660508816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0.1494265762736246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0.27636051630517955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0.27748716827196424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0.47843609801720927</v>
      </c>
      <c r="G1895" s="1">
        <f t="shared" ref="G1895:O1895" si="2139">G1896</f>
        <v>0.51879607841128328</v>
      </c>
      <c r="H1895" s="1">
        <f t="shared" si="2139"/>
        <v>0.51846563768643483</v>
      </c>
      <c r="I1895" s="1">
        <f t="shared" si="2139"/>
        <v>0.51845376427733514</v>
      </c>
      <c r="J1895" s="1">
        <f t="shared" si="2139"/>
        <v>0.28772104031388468</v>
      </c>
      <c r="K1895" s="1">
        <f t="shared" si="2139"/>
        <v>0.18023311181623192</v>
      </c>
      <c r="L1895" s="1">
        <f t="shared" si="2139"/>
        <v>0.1187036261155107</v>
      </c>
      <c r="M1895" s="1">
        <f t="shared" si="2139"/>
        <v>3.7208465546088011E-2</v>
      </c>
      <c r="N1895" s="1">
        <f t="shared" si="2139"/>
        <v>3.4899750088166537E-2</v>
      </c>
      <c r="O1895" s="1">
        <f t="shared" si="2139"/>
        <v>3.4217149205756033E-2</v>
      </c>
      <c r="P1895" s="1">
        <f>P1896</f>
        <v>3.3551518522303349E-2</v>
      </c>
      <c r="Q1895" s="1">
        <f>Q1896</f>
        <v>3.2320361063925718E-2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0.47843609801720927</v>
      </c>
      <c r="G1896" s="1" cm="1">
        <f t="array" ref="G1896">SUMPRODUCT(([1]OUT_FinalEnergyCons!$B$4:$B$10000="Var_cap")*1, (ISNUMBER(SEARCH("SCOM-SHWODBR",[1]OUT_FinalEnergyCons!$A$4:$A$10000)))*1,[1]OUT_FinalEnergyCons!E$4:E$10000)</f>
        <v>0.51879607841128328</v>
      </c>
      <c r="H1896" s="1" cm="1">
        <f t="array" ref="H1896">SUMPRODUCT(([1]OUT_FinalEnergyCons!$B$4:$B$10000="Var_cap")*1, (ISNUMBER(SEARCH("SCOM-SHWODBR",[1]OUT_FinalEnergyCons!$A$4:$A$10000)))*1,[1]OUT_FinalEnergyCons!F$4:F$10000)</f>
        <v>0.51846563768643483</v>
      </c>
      <c r="I1896" s="1" cm="1">
        <f t="array" ref="I1896">SUMPRODUCT(([1]OUT_FinalEnergyCons!$B$4:$B$10000="Var_cap")*1, (ISNUMBER(SEARCH("SCOM-SHWODBR",[1]OUT_FinalEnergyCons!$A$4:$A$10000)))*1,[1]OUT_FinalEnergyCons!G$4:G$10000)</f>
        <v>0.51845376427733514</v>
      </c>
      <c r="J1896" s="1" cm="1">
        <f t="array" ref="J1896">SUMPRODUCT(([1]OUT_FinalEnergyCons!$B$4:$B$10000="Var_cap")*1, (ISNUMBER(SEARCH("SCOM-SHWODBR",[1]OUT_FinalEnergyCons!$A$4:$A$10000)))*1,[1]OUT_FinalEnergyCons!H$4:H$10000)</f>
        <v>0.28772104031388468</v>
      </c>
      <c r="K1896" s="1" cm="1">
        <f t="array" ref="K1896">SUMPRODUCT(([1]OUT_FinalEnergyCons!$B$4:$B$10000="Var_cap")*1, (ISNUMBER(SEARCH("SCOM-SHWODBR",[1]OUT_FinalEnergyCons!$A$4:$A$10000)))*1,[1]OUT_FinalEnergyCons!I$4:I$10000)</f>
        <v>0.18023311181623192</v>
      </c>
      <c r="L1896" s="1" cm="1">
        <f t="array" ref="L1896">SUMPRODUCT(([1]OUT_FinalEnergyCons!$B$4:$B$10000="Var_cap")*1, (ISNUMBER(SEARCH("SCOM-SHWODBR",[1]OUT_FinalEnergyCons!$A$4:$A$10000)))*1,[1]OUT_FinalEnergyCons!J$4:J$10000)</f>
        <v>0.1187036261155107</v>
      </c>
      <c r="M1896" s="1" cm="1">
        <f t="array" ref="M1896">SUMPRODUCT(([1]OUT_FinalEnergyCons!$B$4:$B$10000="Var_cap")*1, (ISNUMBER(SEARCH("SCOM-SHWODBR",[1]OUT_FinalEnergyCons!$A$4:$A$10000)))*1,[1]OUT_FinalEnergyCons!K$4:K$10000)</f>
        <v>3.7208465546088011E-2</v>
      </c>
      <c r="N1896" s="1" cm="1">
        <f t="array" ref="N1896">SUMPRODUCT(([1]OUT_FinalEnergyCons!$B$4:$B$10000="Var_cap")*1, (ISNUMBER(SEARCH("SCOM-SHWODBR",[1]OUT_FinalEnergyCons!$A$4:$A$10000)))*1,[1]OUT_FinalEnergyCons!L$4:L$10000)</f>
        <v>3.4899750088166537E-2</v>
      </c>
      <c r="O1896" s="1" cm="1">
        <f t="array" ref="O1896">SUMPRODUCT(([1]OUT_FinalEnergyCons!$B$4:$B$10000="Var_cap")*1, (ISNUMBER(SEARCH("SCOM-SHWODBR",[1]OUT_FinalEnergyCons!$A$4:$A$10000)))*1,[1]OUT_FinalEnergyCons!M$4:M$10000)</f>
        <v>3.4217149205756033E-2</v>
      </c>
      <c r="P1896" s="1" cm="1">
        <f t="array" ref="P1896">SUMPRODUCT(([1]OUT_FinalEnergyCons!$B$4:$B$10000="Var_cap")*1, (ISNUMBER(SEARCH("SCOM-SHWODBR",[1]OUT_FinalEnergyCons!$A$4:$A$10000)))*1,[1]OUT_FinalEnergyCons!N$4:N$10000)</f>
        <v>3.3551518522303349E-2</v>
      </c>
      <c r="Q1896" s="1" cm="1">
        <f t="array" ref="Q1896">SUMPRODUCT(([1]OUT_FinalEnergyCons!$B$4:$B$10000="Var_cap")*1, (ISNUMBER(SEARCH("SCOM-SHWODBR",[1]OUT_FinalEnergyCons!$A$4:$A$10000)))*1,[1]OUT_FinalEnergyCons!O$4:O$10000)</f>
        <v>3.2320361063925718E-2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0.15051392545636386</v>
      </c>
      <c r="G1897" s="1">
        <f t="shared" ref="G1897:O1897" si="2142">G1898</f>
        <v>0.17253830485702118</v>
      </c>
      <c r="H1897" s="1">
        <f t="shared" si="2142"/>
        <v>0.17254155125448295</v>
      </c>
      <c r="I1897" s="1">
        <f t="shared" si="2142"/>
        <v>0.18839990551935767</v>
      </c>
      <c r="J1897" s="1">
        <f t="shared" si="2142"/>
        <v>0.2008582282952299</v>
      </c>
      <c r="K1897" s="1">
        <f t="shared" si="2142"/>
        <v>0.22497006827562352</v>
      </c>
      <c r="L1897" s="1">
        <f t="shared" si="2142"/>
        <v>0.21212970025436426</v>
      </c>
      <c r="M1897" s="1">
        <f t="shared" si="2142"/>
        <v>0.21994220023578384</v>
      </c>
      <c r="N1897" s="1">
        <f t="shared" si="2142"/>
        <v>0.21403621586243057</v>
      </c>
      <c r="O1897" s="1">
        <f t="shared" si="2142"/>
        <v>0.20670567191644421</v>
      </c>
      <c r="P1897" s="1">
        <f>P1898</f>
        <v>0.20590829921959494</v>
      </c>
      <c r="Q1897" s="1">
        <f>Q1898</f>
        <v>0.19699767776492921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0.15051392545636386</v>
      </c>
      <c r="G1898" s="1" cm="1">
        <f t="array" ref="G1898">SUMPRODUCT(([1]OUT_FinalEnergyCons!$B$4:$B$10000="Var_cap")*1,(ISNUMBER(SEARCH("SCOM-SHPLTBR",[1]OUT_FinalEnergyCons!$A$4:$A$10000)))*1,[1]OUT_FinalEnergyCons!E$4:E$10000)</f>
        <v>0.17253830485702118</v>
      </c>
      <c r="H1898" s="1" cm="1">
        <f t="array" ref="H1898">SUMPRODUCT(([1]OUT_FinalEnergyCons!$B$4:$B$10000="Var_cap")*1,(ISNUMBER(SEARCH("SCOM-SHPLTBR",[1]OUT_FinalEnergyCons!$A$4:$A$10000)))*1,[1]OUT_FinalEnergyCons!F$4:F$10000)</f>
        <v>0.17254155125448295</v>
      </c>
      <c r="I1898" s="1" cm="1">
        <f t="array" ref="I1898">SUMPRODUCT(([1]OUT_FinalEnergyCons!$B$4:$B$10000="Var_cap")*1,(ISNUMBER(SEARCH("SCOM-SHPLTBR",[1]OUT_FinalEnergyCons!$A$4:$A$10000)))*1,[1]OUT_FinalEnergyCons!G$4:G$10000)</f>
        <v>0.18839990551935767</v>
      </c>
      <c r="J1898" s="1" cm="1">
        <f t="array" ref="J1898">SUMPRODUCT(([1]OUT_FinalEnergyCons!$B$4:$B$10000="Var_cap")*1,(ISNUMBER(SEARCH("SCOM-SHPLTBR",[1]OUT_FinalEnergyCons!$A$4:$A$10000)))*1,[1]OUT_FinalEnergyCons!H$4:H$10000)</f>
        <v>0.2008582282952299</v>
      </c>
      <c r="K1898" s="1" cm="1">
        <f t="array" ref="K1898">SUMPRODUCT(([1]OUT_FinalEnergyCons!$B$4:$B$10000="Var_cap")*1,(ISNUMBER(SEARCH("SCOM-SHPLTBR",[1]OUT_FinalEnergyCons!$A$4:$A$10000)))*1,[1]OUT_FinalEnergyCons!I$4:I$10000)</f>
        <v>0.22497006827562352</v>
      </c>
      <c r="L1898" s="1" cm="1">
        <f t="array" ref="L1898">SUMPRODUCT(([1]OUT_FinalEnergyCons!$B$4:$B$10000="Var_cap")*1,(ISNUMBER(SEARCH("SCOM-SHPLTBR",[1]OUT_FinalEnergyCons!$A$4:$A$10000)))*1,[1]OUT_FinalEnergyCons!J$4:J$10000)</f>
        <v>0.21212970025436426</v>
      </c>
      <c r="M1898" s="1" cm="1">
        <f t="array" ref="M1898">SUMPRODUCT(([1]OUT_FinalEnergyCons!$B$4:$B$10000="Var_cap")*1,(ISNUMBER(SEARCH("SCOM-SHPLTBR",[1]OUT_FinalEnergyCons!$A$4:$A$10000)))*1,[1]OUT_FinalEnergyCons!K$4:K$10000)</f>
        <v>0.21994220023578384</v>
      </c>
      <c r="N1898" s="1" cm="1">
        <f t="array" ref="N1898">SUMPRODUCT(([1]OUT_FinalEnergyCons!$B$4:$B$10000="Var_cap")*1,(ISNUMBER(SEARCH("SCOM-SHPLTBR",[1]OUT_FinalEnergyCons!$A$4:$A$10000)))*1,[1]OUT_FinalEnergyCons!L$4:L$10000)</f>
        <v>0.21403621586243057</v>
      </c>
      <c r="O1898" s="1" cm="1">
        <f t="array" ref="O1898">SUMPRODUCT(([1]OUT_FinalEnergyCons!$B$4:$B$10000="Var_cap")*1,(ISNUMBER(SEARCH("SCOM-SHPLTBR",[1]OUT_FinalEnergyCons!$A$4:$A$10000)))*1,[1]OUT_FinalEnergyCons!M$4:M$10000)</f>
        <v>0.20670567191644421</v>
      </c>
      <c r="P1898" s="1" cm="1">
        <f t="array" ref="P1898">SUMPRODUCT(([1]OUT_FinalEnergyCons!$B$4:$B$10000="Var_cap")*1,(ISNUMBER(SEARCH("SCOM-SHPLTBR",[1]OUT_FinalEnergyCons!$A$4:$A$10000)))*1,[1]OUT_FinalEnergyCons!N$4:N$10000)</f>
        <v>0.20590829921959494</v>
      </c>
      <c r="Q1898" s="1" cm="1">
        <f t="array" ref="Q1898">SUMPRODUCT(([1]OUT_FinalEnergyCons!$B$4:$B$10000="Var_cap")*1,(ISNUMBER(SEARCH("SCOM-SHPLTBR",[1]OUT_FinalEnergyCons!$A$4:$A$10000)))*1,[1]OUT_FinalEnergyCons!O$4:O$10000)</f>
        <v>0.19699767776492921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9.1087931381998305E-2</v>
      </c>
      <c r="G1899" s="1">
        <f t="shared" ref="G1899:O1899" si="2145">G1900</f>
        <v>9.9856949139382589E-2</v>
      </c>
      <c r="H1899" s="1">
        <f t="shared" si="2145"/>
        <v>9.9860611587656398E-2</v>
      </c>
      <c r="I1899" s="1">
        <f t="shared" si="2145"/>
        <v>9.9869206050216278E-2</v>
      </c>
      <c r="J1899" s="1">
        <f t="shared" si="2145"/>
        <v>9.9871375734573997E-2</v>
      </c>
      <c r="K1899" s="1">
        <f t="shared" si="2145"/>
        <v>9.9873172991957304E-2</v>
      </c>
      <c r="L1899" s="1">
        <f t="shared" si="2145"/>
        <v>9.9877878001587303E-2</v>
      </c>
      <c r="M1899" s="1">
        <f t="shared" si="2145"/>
        <v>9.9887947224595999E-2</v>
      </c>
      <c r="N1899" s="1">
        <f t="shared" si="2145"/>
        <v>9.9893639060227593E-2</v>
      </c>
      <c r="O1899" s="1">
        <f t="shared" si="2145"/>
        <v>9.9906312864232197E-2</v>
      </c>
      <c r="P1899" s="1">
        <f>P1900</f>
        <v>9.99307486325684E-2</v>
      </c>
      <c r="Q1899" s="1">
        <f>Q1900</f>
        <v>9.9974642188952606E-2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9.1087931381998305E-2</v>
      </c>
      <c r="G1900" s="1" cm="1">
        <f t="array" ref="G1900">SUMPRODUCT(([1]OUT_FinalEnergyCons!$B$4:$B$10000="Var_cap")*1, (ISNUMBER(SEARCH("SCOM-SHSOLBR",[1]OUT_FinalEnergyCons!$A$4:$A$10000)))*1,[1]OUT_FinalEnergyCons!E$4:E$10000)</f>
        <v>9.9856949139382589E-2</v>
      </c>
      <c r="H1900" s="1" cm="1">
        <f t="array" ref="H1900">SUMPRODUCT(([1]OUT_FinalEnergyCons!$B$4:$B$10000="Var_cap")*1, (ISNUMBER(SEARCH("SCOM-SHSOLBR",[1]OUT_FinalEnergyCons!$A$4:$A$10000)))*1,[1]OUT_FinalEnergyCons!F$4:F$10000)</f>
        <v>9.9860611587656398E-2</v>
      </c>
      <c r="I1900" s="1" cm="1">
        <f t="array" ref="I1900">SUMPRODUCT(([1]OUT_FinalEnergyCons!$B$4:$B$10000="Var_cap")*1, (ISNUMBER(SEARCH("SCOM-SHSOLBR",[1]OUT_FinalEnergyCons!$A$4:$A$10000)))*1,[1]OUT_FinalEnergyCons!G$4:G$10000)</f>
        <v>9.9869206050216278E-2</v>
      </c>
      <c r="J1900" s="1" cm="1">
        <f t="array" ref="J1900">SUMPRODUCT(([1]OUT_FinalEnergyCons!$B$4:$B$10000="Var_cap")*1, (ISNUMBER(SEARCH("SCOM-SHSOLBR",[1]OUT_FinalEnergyCons!$A$4:$A$10000)))*1,[1]OUT_FinalEnergyCons!H$4:H$10000)</f>
        <v>9.9871375734573997E-2</v>
      </c>
      <c r="K1900" s="1" cm="1">
        <f t="array" ref="K1900">SUMPRODUCT(([1]OUT_FinalEnergyCons!$B$4:$B$10000="Var_cap")*1, (ISNUMBER(SEARCH("SCOM-SHSOLBR",[1]OUT_FinalEnergyCons!$A$4:$A$10000)))*1,[1]OUT_FinalEnergyCons!I$4:I$10000)</f>
        <v>9.9873172991957304E-2</v>
      </c>
      <c r="L1900" s="1" cm="1">
        <f t="array" ref="L1900">SUMPRODUCT(([1]OUT_FinalEnergyCons!$B$4:$B$10000="Var_cap")*1, (ISNUMBER(SEARCH("SCOM-SHSOLBR",[1]OUT_FinalEnergyCons!$A$4:$A$10000)))*1,[1]OUT_FinalEnergyCons!J$4:J$10000)</f>
        <v>9.9877878001587303E-2</v>
      </c>
      <c r="M1900" s="1" cm="1">
        <f t="array" ref="M1900">SUMPRODUCT(([1]OUT_FinalEnergyCons!$B$4:$B$10000="Var_cap")*1, (ISNUMBER(SEARCH("SCOM-SHSOLBR",[1]OUT_FinalEnergyCons!$A$4:$A$10000)))*1,[1]OUT_FinalEnergyCons!K$4:K$10000)</f>
        <v>9.9887947224595999E-2</v>
      </c>
      <c r="N1900" s="1" cm="1">
        <f t="array" ref="N1900">SUMPRODUCT(([1]OUT_FinalEnergyCons!$B$4:$B$10000="Var_cap")*1, (ISNUMBER(SEARCH("SCOM-SHSOLBR",[1]OUT_FinalEnergyCons!$A$4:$A$10000)))*1,[1]OUT_FinalEnergyCons!L$4:L$10000)</f>
        <v>9.9893639060227593E-2</v>
      </c>
      <c r="O1900" s="1" cm="1">
        <f t="array" ref="O1900">SUMPRODUCT(([1]OUT_FinalEnergyCons!$B$4:$B$10000="Var_cap")*1, (ISNUMBER(SEARCH("SCOM-SHSOLBR",[1]OUT_FinalEnergyCons!$A$4:$A$10000)))*1,[1]OUT_FinalEnergyCons!M$4:M$10000)</f>
        <v>9.9906312864232197E-2</v>
      </c>
      <c r="P1900" s="1" cm="1">
        <f t="array" ref="P1900">SUMPRODUCT(([1]OUT_FinalEnergyCons!$B$4:$B$10000="Var_cap")*1, (ISNUMBER(SEARCH("SCOM-SHSOLBR",[1]OUT_FinalEnergyCons!$A$4:$A$10000)))*1,[1]OUT_FinalEnergyCons!N$4:N$10000)</f>
        <v>9.99307486325684E-2</v>
      </c>
      <c r="Q1900" s="1" cm="1">
        <f t="array" ref="Q1900">SUMPRODUCT(([1]OUT_FinalEnergyCons!$B$4:$B$10000="Var_cap")*1, (ISNUMBER(SEARCH("SCOM-SHSOLBR",[1]OUT_FinalEnergyCons!$A$4:$A$10000)))*1,[1]OUT_FinalEnergyCons!O$4:O$10000)</f>
        <v>9.9974642188952606E-2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1.2236005534191599E-4</v>
      </c>
      <c r="J1901" s="1">
        <f t="shared" si="2148"/>
        <v>2.8983558496787661E-4</v>
      </c>
      <c r="K1901" s="1">
        <f t="shared" si="2148"/>
        <v>3.7671111957553644E-4</v>
      </c>
      <c r="L1901" s="1">
        <f t="shared" si="2148"/>
        <v>2.9227175122303574E-4</v>
      </c>
      <c r="M1901" s="1">
        <f t="shared" si="2148"/>
        <v>1.2525230383670955E-3</v>
      </c>
      <c r="N1901" s="1">
        <f t="shared" si="2148"/>
        <v>1.1713360695968067E-3</v>
      </c>
      <c r="O1901" s="1">
        <f t="shared" si="2148"/>
        <v>9.1795996311913805E-3</v>
      </c>
      <c r="P1901" s="1">
        <f>P1902</f>
        <v>1.6098823066564429E-2</v>
      </c>
      <c r="Q1901" s="1">
        <f>Q1902</f>
        <v>1.5968994598347806E-2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1.2236005534191599E-4</v>
      </c>
      <c r="J1902" s="1" cm="1">
        <f t="array" ref="J1902">SUMPRODUCT(([1]OUT_FinalEnergyCons!$B$4:$B$10000="Var_cap")*1, (ISNUMBER(SEARCH("SCOM-SHH2BR",[1]OUT_FinalEnergyCons!$A$4:$A$10000)))*1,[1]OUT_FinalEnergyCons!H$4:H$10000)</f>
        <v>2.8983558496787661E-4</v>
      </c>
      <c r="K1902" s="1" cm="1">
        <f t="array" ref="K1902">SUMPRODUCT(([1]OUT_FinalEnergyCons!$B$4:$B$10000="Var_cap")*1, (ISNUMBER(SEARCH("SCOM-SHH2BR",[1]OUT_FinalEnergyCons!$A$4:$A$10000)))*1,[1]OUT_FinalEnergyCons!I$4:I$10000)</f>
        <v>3.7671111957553644E-4</v>
      </c>
      <c r="L1902" s="1" cm="1">
        <f t="array" ref="L1902">SUMPRODUCT(([1]OUT_FinalEnergyCons!$B$4:$B$10000="Var_cap")*1, (ISNUMBER(SEARCH("SCOM-SHH2BR",[1]OUT_FinalEnergyCons!$A$4:$A$10000)))*1,[1]OUT_FinalEnergyCons!J$4:J$10000)</f>
        <v>2.9227175122303574E-4</v>
      </c>
      <c r="M1902" s="1" cm="1">
        <f t="array" ref="M1902">SUMPRODUCT(([1]OUT_FinalEnergyCons!$B$4:$B$10000="Var_cap")*1, (ISNUMBER(SEARCH("SCOM-SHH2BR",[1]OUT_FinalEnergyCons!$A$4:$A$10000)))*1,[1]OUT_FinalEnergyCons!K$4:K$10000)</f>
        <v>1.2525230383670955E-3</v>
      </c>
      <c r="N1902" s="1" cm="1">
        <f t="array" ref="N1902">SUMPRODUCT(([1]OUT_FinalEnergyCons!$B$4:$B$10000="Var_cap")*1, (ISNUMBER(SEARCH("SCOM-SHH2BR",[1]OUT_FinalEnergyCons!$A$4:$A$10000)))*1,[1]OUT_FinalEnergyCons!L$4:L$10000)</f>
        <v>1.1713360695968067E-3</v>
      </c>
      <c r="O1902" s="1" cm="1">
        <f t="array" ref="O1902">SUMPRODUCT(([1]OUT_FinalEnergyCons!$B$4:$B$10000="Var_cap")*1, (ISNUMBER(SEARCH("SCOM-SHH2BR",[1]OUT_FinalEnergyCons!$A$4:$A$10000)))*1,[1]OUT_FinalEnergyCons!M$4:M$10000)</f>
        <v>9.1795996311913805E-3</v>
      </c>
      <c r="P1902" s="1" cm="1">
        <f t="array" ref="P1902">SUMPRODUCT(([1]OUT_FinalEnergyCons!$B$4:$B$10000="Var_cap")*1, (ISNUMBER(SEARCH("SCOM-SHH2BR",[1]OUT_FinalEnergyCons!$A$4:$A$10000)))*1,[1]OUT_FinalEnergyCons!N$4:N$10000)</f>
        <v>1.6098823066564429E-2</v>
      </c>
      <c r="Q1902" s="1" cm="1">
        <f t="array" ref="Q1902">SUMPRODUCT(([1]OUT_FinalEnergyCons!$B$4:$B$10000="Var_cap")*1, (ISNUMBER(SEARCH("SCOM-SHH2BR",[1]OUT_FinalEnergyCons!$A$4:$A$10000)))*1,[1]OUT_FinalEnergyCons!O$4:O$10000)</f>
        <v>1.5968994598347806E-2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4.6636568083799386</v>
      </c>
      <c r="G1903" s="3">
        <f t="shared" ref="G1903:K1903" si="2150">SUM(G1904:G1953)</f>
        <v>4.773184044783612</v>
      </c>
      <c r="H1903" s="3">
        <f t="shared" si="2150"/>
        <v>5.0376136493263131</v>
      </c>
      <c r="I1903" s="3">
        <f t="shared" si="2150"/>
        <v>5.5763503488635022</v>
      </c>
      <c r="J1903" s="3">
        <f t="shared" si="2150"/>
        <v>5.7442193699504696</v>
      </c>
      <c r="K1903" s="3">
        <f t="shared" si="2150"/>
        <v>5.9122304931348966</v>
      </c>
      <c r="L1903" s="3">
        <f t="shared" ref="L1903:O1903" si="2151">SUM(L1904:L1953)</f>
        <v>6.0165124231707141</v>
      </c>
      <c r="M1903" s="3">
        <f t="shared" si="2151"/>
        <v>6.1212519073956981</v>
      </c>
      <c r="N1903" s="3">
        <f t="shared" si="2151"/>
        <v>6.4175267531852205</v>
      </c>
      <c r="O1903" s="3">
        <f t="shared" si="2151"/>
        <v>6.5522472063016579</v>
      </c>
      <c r="P1903" s="3">
        <f>SUM(P1904:P1953)</f>
        <v>6.6876235470429339</v>
      </c>
      <c r="Q1903" s="3">
        <f>SUM(Q1904:Q1953)</f>
        <v>6.8549571634001705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4.2039869537724303E-2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3.6427294885508665E-2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2.8019287629149063E-2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1.4012356673571343E-2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1.5597721196991827E-3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4.0493816951357149E-3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4.2754157428645774E-3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3.8985056499422697E-3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1.8395129652325082E-3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4.7375485559081984E-2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0.1310659801014093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0.26994116267722396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0.28643746896272981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0.28077469196511723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0.28790602940967891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0.2606986928475189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7.3660572408109602E-3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1.1534931157447232E-2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0.21393485972712417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0.75965713192140205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1.7448519346675269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1.8444517474255302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1.8623767563053464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1.8983724343278705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1.8934314874533857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1.8733207020384737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1.8086141250560477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1.7943638676317417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4.2899409115419182E-3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8.7934609992904242E-3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1.0029751339744391E-2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0.17745482051090836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0.51793372360483148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0.73264589916013056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0.76583442015809855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0.7461613481169036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0.88984413308448751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1.0643545484975658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1.4052176062602955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1.5019199285291596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1.5352820801574584E-2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9.814263451312584E-2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0.1648881142716771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0.31021831032800873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0.33160770845487336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0.20478134438118931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0.21611540008363619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0.22640278983343456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0.33924981409673988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0.35235439817361186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0.26299772801627519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0.39390254309128786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2.59978481411511E-5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9.4389329752218295E-5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1.563356362273805E-4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1.7585927360151677E-4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1.6429880586456836E-4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1.704508842904861E-4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2.4599773883305699E-4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2.2831795700782131E-4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4.6824406610167376E-4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9.289726682369273E-4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1.3830963097309196E-3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2.1350962021007827E-3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4.8861897829949397E-3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7.5072336082301697E-3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7.3872143321745184E-3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6.114860676699153E-3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1.2799802475986952E-3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3.9105998242302642E-4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5.1968044131075531E-4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4.2022264165061382E-4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8.1527643163427962E-4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1.4711999198233584E-2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3.3978046149496177E-2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4.0970511268538366E-2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4.0689049595062903E-3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1.1098470971589952E-2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3.9429530542731753E-2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4.9372333368819764E-2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6.3123519364141401E-2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3.8137265645290852E-2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3.6104579224370929E-2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1.4870773189780636E-2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4.7705203757247211E-2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4.3355934190212102E-2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3.3235220171581252E-2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9.3846606564857386E-3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7.2629074093576197E-3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1.2595606982688513E-2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1.2284681770941559E-2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1.0004639330855188E-2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2.4952044368411722E-3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8.8998542592798032E-4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1.6812331047652679E-3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1.2813101913828307E-3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3.1842556742302006E-2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3.1342445908623173E-2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2.1514156642058916E-2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0.11290173572752611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8.3837346764957898E-5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1.5614221867617974E-4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2.023216192100042E-4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2.7379256241797208E-4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4.8849348971882875E-4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5.4827626229140116E-4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1.0102366336992845E-3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7.6559049207141239E-4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2.3812137204737792E-4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1.0350968727424221E-4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6.8805860940525661E-5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5.6009911809296163E-5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2.9317303034403906E-4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4.4547873415622406E-4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1.3633801256349451E-3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1.9576208944464394E-3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1.9355603548270037E-3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2.1989087203864092E-3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1.4742632744934982E-3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8.4019739591670696E-4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1.9381327680839701E-4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8.3114850173176072E-5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3.1736734980043771E-2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0.10983586984233717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0.39003233658340747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0.61892894537380339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0.43518780671986967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0.31603822643168716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0.30849074185804459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0.24725120168388945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0.1311198769068935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1.7787148868166024E-2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7.5480313820444893E-5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2.5915236277514598E-4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9.2269270297592597E-4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1.1651211633363369E-3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1.2662906906586663E-3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0.14506583614331264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0.36373783272303328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0.44202692365388929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0.40986118756393625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0.43622498916675989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0.56190811778240768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0.71908218985332539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0.70259833590390042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4.4458108403608303E-6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6.2490607695305597E-6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8.8970668803850595E-8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1.5809496729590024E-7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1.8359073287665999E-7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1.7717982230948053E-7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1.6335564073706919E-7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1.7128467584665898E-7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1.6640903740732652E-7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1.506274392404812E-7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2.6810362334391786E-7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8.7668587409203908E-6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9.8078513724636709E-6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2.8906023956769989E-7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2.9008331531500999E-7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2.9449299875210396E-7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2.9428478092234777E-7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2.9705808433855761E-7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3.0494296516500714E-7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3.067809359350365E-7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3.0848527491985389E-7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4.4660088695691469E-7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5.3666666666666699E-5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1.100951826246179E-4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1.0562494776582406E-4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4.6383819768474829E-7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3.5397328427187003E-7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3.3212224365046987E-7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3.3451466809806719E-7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3.3826314821971547E-7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3.4873355029523819E-7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3.3491946566493558E-7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3.3889370620673531E-7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4.8475787409379638E-7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2.6678240450090001E-6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3.6156725935242702E-6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2.1630040681245996E-7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2.6678961862786991E-7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2.7880948074052704E-7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2.7785299998533081E-7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2.8006515677979812E-7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2.8825515354713062E-7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2.8084346410273148E-7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2.7887925880473051E-7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4.1934323056716263E-7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6.5790232668484952E-2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5.706305126783142E-2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4.3894613787404495E-2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2.1947322707825938E-2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5.6691493183383809E-3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6.7295403372835284E-3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2.458100374164706E-2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2.2106737199715273E-2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5.0746357778235648E-2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7.2658913810814893E-2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5.4834627413299267E-2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2.238650397550709E-2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4.1462073481726147E-3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2.2767831602975075E-2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7.848869928933816E-2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0.10470989094777647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1.72272439726779E-2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2.96554910722127E-2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3.5036667598604736E-2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2.8781944803477198E-2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9.3433696306652103E-2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7.7125036771237429E-2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5.4540952532331669E-2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7.5640579510667574E-4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5.4408178614885638E-4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8.0989682372120686E-4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1.6129026383995787E-3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1.6723657105269078E-3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1.42489700355796E-2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0.1917950668190046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0.18140376776710374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0.14620854927012492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4.730009362909339E-2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3.2132483051803477E-4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3.1103706005585299E-4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3.6871716265797987E-4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3.8594434665993496E-4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4.8300156723329494E-4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6.1940694625369289E-4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6.5217838488919224E-4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8.3206005817645194E-3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1.4252238783012782E-2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5.2330951748730155E-2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0.15459695554996389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0.16021341163503644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0.20158465549438739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0.24200334675499902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0.32817834431493587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0.34661372540225738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0.32762922601305788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0.27096890868005336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0.24465540467577035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2.484639887145879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2.1560072492389168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1.6628845280220381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0.83143911330474829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3.6542806191600143E-2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3.9803958883696589E-2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3.9483356986010222E-2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3.0408936954227337E-2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1.7013490280785731E-3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3.1534153985063161E-4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2.1175882763164151E-4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1.4406300116582844E-4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8.4537160885762267E-5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8.8877929572504891E-5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1.0600426288855428E-4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1.3840027685266742E-4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0.21743112810872173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0.2434127252767404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0.24128650032573662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0.19106766184987339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1.1566543345502946E-2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7.1180288374551989E-4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3.6978649554983992E-4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1.9811805225440298E-4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1.1503188149408773E-4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1.2395809462475827E-4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1.4924826516123506E-4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1.8922804126354469E-4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0.1820127737562032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0.20373448290336232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0.26330800186710362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0.21930592098499557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8.0852515557362378E-2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3.6432550030702573E-2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2.126631493068672E-2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1.159253759830595E-3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2.9040631961608143E-4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2.0154570393071057E-4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2.5773356193616547E-4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3.0200337470377887E-4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0.15707597980168578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0.17932241862710294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0.45340505021463762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0.86699367478932898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1.13386338401842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1.196387560120149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1.2129137237729863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1.2344069079096318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1.2381835845134184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1.2387504318706859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1.2262540316355721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1.1663939661912928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4.4706864841473001E-5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1.7902926501265699E-2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1.6718985099054E-2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1.2079510957074701E-2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2.4134191305242398E-3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1.5788070023107999E-4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1.28407387687038E-4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1.0394652639971501E-4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1.55279947192284E-4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3.5717447812515002E-4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4.8372178971338502E-4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2.1788330123958201E-5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2.9477022573993198E-4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4.2852474595680002E-4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3.9276262549110602E-4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2.4843067525572601E-4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1.5316863388880101E-4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1.34048607557725E-4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1.1893549675903E-4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1.6331442430697401E-4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2.4860644631895799E-4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2.8795223823849101E-4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2.7840845479801301E-5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1.6192787518586499E-4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2.40785550188512E-4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2.36135997720474E-4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1.8780310453920599E-4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1.5789040578200901E-4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1.711252000933E-4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1.7366746131487401E-4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2.3509384865295099E-4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3.4665817016608702E-4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3.71593581410597E-4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4.22372805215812E-5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3.8658151490343497E-2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0.14312951979872701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0.15803145184766501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0.201139260042065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0.24130158445991001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0.25194999556880299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0.25471632946801698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0.25487300226710802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0.24704031623074901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0.24373509547465899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2.8361737195411421E-2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0.10193402754515232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0.22521655288768397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0.2976678532667919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0.23407111547807535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0.1749948673261264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7.5132882488020927E-2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7.8386353617087623E-2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6.4610692284355384E-2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4.5914481436732356E-4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4.7306528115878169E-4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2.5986386435055E-4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0.11972708474578654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0.1497367313212607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0.12334604762301017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5.5672006576032121E-2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5.49209341166817E-3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2.0213329176814194E-3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1.2968785336608627E-3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9.5849358893631143E-4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1.1766001148374619E-3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4.1368047676069844E-2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4.7529692520832847E-2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1.8565014936463601E-3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3.8987790540964142E-3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3.8579226277785875E-3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3.2721481939388501E-3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3.9371778624890108E-3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4.5763557085967209E-2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9.1417359880631183E-2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0.10333635337260097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0.1076973369760916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0.10847869887794991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0.10583433517590451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0.10896495963898145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3.7730346420031002E-3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8.9974378908729367E-3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8.665047653289357E-3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7.3251712060341725E-3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1.8827199500719102E-3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5.7277885335463101E-4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1.7465939899474984E-2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0.10613335847884947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9.8851876966847593E-2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6.6610516892184723E-2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1.457020305172968E-2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5.2637567663599925E-3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1.0565939687717401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0.91828358354323625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0.70637186303333477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0.35317981714214242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4.447824501131803E-4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5.298451634787243E-4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6.0435731975434933E-4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5.467989850835574E-4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3.3344573126342945E-4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5.1132765207915999E-3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4.2573968699365847E-3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3.0599939775502109E-3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4.4640288905646298E-4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5.9388339401974083E-5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3.6956152396902277E-5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3.578666089508751E-5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6.4569863328281671E-2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6.8540046106258731E-2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6.7999306059798523E-2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5.1622740836598784E-2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1.9561310866972885E-3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2.1474849279547753E-4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1.7446634924539456E-4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1.5303687977418338E-4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9.720728584491018E-5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6.7882600028944471E-5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4.3932841260397863E-5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4.2685984580809124E-5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0.18324172870363001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0.19503913199456913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0.19305761936398813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0.15004649995928457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5.7532879771970587E-3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1.5994704966389091E-4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1.4600742578140685E-4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1.7284168216679229E-4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1.3027648497935537E-4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9.3264788892090793E-5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5.4112940791121276E-5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4.8859312740198356E-5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7.1262589970448695E-2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7.935326124240312E-2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7.824244376015517E-2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6.1110923174267473E-2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3.4519251697609811E-3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1.3497074636836099E-4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1.3642803433735614E-4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1.7488006643343561E-4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1.3123337761430592E-4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9.2437991182296039E-5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4.9751511276065903E-5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4.5569891920162215E-5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4.9192088870218502E-5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7.5091755678297706E-2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0.203603783751236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0.189873578164686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0.113954389911379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3.0627887369476699E-2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8.2280494159328501E-3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1.19020665119854E-3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1.99713917399377E-4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2.26775747901217E-4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2.36037164361987E-4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2.2185711815162801E-5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1.9617408933991399E-4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4.2750039577611699E-4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9.7160027997642896E-4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1.01721600258326E-3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7.9134572095879998E-4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4.02723372642336E-4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2.8247770922070999E-4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3.7005559306394501E-4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5.3885502704921495E-4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7.1279805541150704E-4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2.7944397720250399E-5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1.3104999313452199E-4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2.8486977465999E-4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3.1871395291856899E-3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4.5654298529595898E-2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9.1274264054931803E-2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0.10314472922986501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0.10748450034433001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0.108200556049639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0.105473730011572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0.108382777817805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1.89963075508267E-5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5.6006315553839798E-5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8.6695632138355505E-5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1.4850605017592501E-4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3.05647065374035E-4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4.5637744847836398E-4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7.6133246295905898E-4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8.5023999400469705E-4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7.2245777315059305E-4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4.7190584068675399E-4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4.92650225767636E-4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2.5506859971970614E-4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2.129607081295117E-4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2.1514615278287765E-4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1.4504904644138309E-5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8.7065704122754403E-6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6.4965822507410695E-6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6.0869521980642398E-6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6.3126429815356351E-6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6.3443963939938989E-6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6.5323652334659502E-6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6.7192698361215751E-6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6.8210148247936004E-6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2.503058555140178E-3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2.3413520152570501E-3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2.3129854101301807E-3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9.1597200638001558E-6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8.5248107846258136E-6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8.1914037789808997E-6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7.8835520920503862E-6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7.7896497440230985E-6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7.7435214098632889E-6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7.8283006519900934E-6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7.9532683116004291E-6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8.0766400130880559E-6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1.5106756576821538E-4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1.6200862727491698E-4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1.6372272194684968E-4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2.0161973217688566E-5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1.093874045195825E-5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9.6317303065388384E-6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9.0748216136587217E-6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8.972002149249933E-6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8.9918238532811438E-6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8.9405950101752934E-6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8.8911706315240826E-6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8.8086256353970464E-6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2.5370467001352023E-3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2.3644773492337216E-3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6.036564760555441E-6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9.7097648916492029E-6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9.95453076742886E-6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9.5148676620627397E-6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9.3699517848288663E-6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9.3274190193111875E-6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9.0846753723796237E-6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8.7953517685099334E-6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8.6254229763220004E-6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5.7087143046034869</v>
      </c>
      <c r="G1954" s="3">
        <f t="shared" ref="G1954:K1954" si="2155">SUM(G1955:G1977)</f>
        <v>5.6851588344901538</v>
      </c>
      <c r="H1954" s="3">
        <f t="shared" si="2155"/>
        <v>5.8471229549560455</v>
      </c>
      <c r="I1954" s="3">
        <f t="shared" si="2155"/>
        <v>6.6001205270596506</v>
      </c>
      <c r="J1954" s="3">
        <f t="shared" si="2155"/>
        <v>6.8452115748047087</v>
      </c>
      <c r="K1954" s="3">
        <f t="shared" si="2155"/>
        <v>7.0941805615942704</v>
      </c>
      <c r="L1954" s="3">
        <f t="shared" ref="L1954:O1954" si="2156">SUM(L1955:L1977)</f>
        <v>7.3649842153745055</v>
      </c>
      <c r="M1954" s="3">
        <f t="shared" si="2156"/>
        <v>7.6508403513827794</v>
      </c>
      <c r="N1954" s="3">
        <f t="shared" si="2156"/>
        <v>7.893389193999667</v>
      </c>
      <c r="O1954" s="3">
        <f t="shared" si="2156"/>
        <v>8.1685719150187701</v>
      </c>
      <c r="P1954" s="3">
        <f>SUM(P1955:P1977)</f>
        <v>8.5032283462951916</v>
      </c>
      <c r="Q1954" s="3">
        <f>SUM(Q1955:Q1977)</f>
        <v>8.8863696436826469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3.7097088349126763E-2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8.132140002181194E-3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1.8830794099416702E-2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2.5628987608228671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2.6276594555432102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2.6955607133423221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2.8060560750212074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2.9153772060914069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2.9959032937362124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2.4777928121534298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1.4288884765486911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1.132195535564821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6.4235607995582105E-3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1.080537957213059E-2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1.8344402641826602E-2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0.74979409629224825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0.78193262632325711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0.81400880580211799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0.83998309581539177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0.86432398888157058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0.88235943805772732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0.89871908843414106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0.91808590576013294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0.91511972091363669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1.70601131279761E-2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1.5505852734908796E-2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1.8081385659993E-2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1.982185589870423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1.8992524161028324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1.7970635615587098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1.6606655551763472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1.52687716152818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1.4293578957345472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1.9313173890780699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2.9629786600405219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3.2641563824202025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7.5191419544147898E-4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1.063270751931294E-3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5.6724407480738084E-4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7.4843929725961302E-4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9.1719740913023904E-4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1.013769844764317E-3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1.5639590754823391E-3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1.2822023108317281E-3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1.5420447494401324E-3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1.7793669995476448E-3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2.758448493052706E-3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1.0454266949007401E-5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1.0454266949007401E-5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2.1953640469255999E-6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0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0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0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0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0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0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1.18216681820752E-5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8.9747991607380896E-6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1.40576545604212E-2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1.6124264288366302E-2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1.5475439315509004E-3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4.6253468209505877E-3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6.7639411913328279E-3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1.3332476254593544E-2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3.4783875135816988E-2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6.6445175354824498E-2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0.72011846720482386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1.9527875575210003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2.4522219072955345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1.37948421842557E-3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2.3096468234914598E-3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1.9349720055218758E-3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3.2614459486999515E-3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4.4122182729071898E-3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7.3495883287382604E-3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1.25823827524537E-2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1.8273665490415397E-2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2.9170448488245588E-2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3.6979791272987513E-2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7.5938109959044237E-2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6.4350034243740292E-2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0.90339194767897602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1.30092001930595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1.52750931901132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1.7751573719895199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2.0363016015525206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2.2950010870145303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2.4994283269520241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2.1095768217689699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1.2012192712676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1.0432521142019702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4.4350693258496596E-5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8.8106098440106205E-5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7.8673049386916008E-5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1.1741960775052499E-4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1.9135406442362201E-4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1.9602908905430201E-4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2.8665640908151301E-4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2.9978145653143998E-4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3.0791003358778799E-4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4.8876949099395405E-4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7.1699074224999099E-4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4.5678280814898811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2.2836468487158283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0.63384217561002443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1.1523116045216306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1.0985130757638906E-4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9.6445968160072636E-6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-7.462864173056995E-7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5.9349120742510009E-7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0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0.18459341305126692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0.22744482670357663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0.38419278195816087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0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0.80680426405116701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0.95629118907450461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0.95690406440426912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1.4302261035058299E-5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2.7152269974573699E-5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2.6231101405457199E-5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2.6606387766937598E-5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2.7476201514588801E-5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8.92298143894698E-6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4.1864863828668091E-3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4.5566844781427666E-4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4.3061878609322097E-4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8.356306950354267E-2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3.93469442640306E-4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3.9502685871421602E-3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9.0057457084806143E-6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1.8918159966039862E-5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2.6014041475259501E-5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1.8872607255802102E-5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3.8197620588319605E-6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2.0799997763943501E-4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2.6124996754676701E-2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1.1527996215502263E-5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1.7814953683199404E-5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2.40281458893459E-5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1.7541129350277502E-5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3.60566884656597E-6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1.1992803471681201E-4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5.89584357979826E-4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3.9952298625177978E-5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2.4997111817580001E-5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2.6754428835488599E-5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2.2785962669294001E-5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1.0002675585001801E-5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1.1938705037785499E-5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1.8010126625126202E-5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2.0547393715225598E-5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1.0434092136367501E-5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1.58275473403108E-5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5.58904594675924E-5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1.0144236388007011E-6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2.8516447156051177</v>
      </c>
      <c r="G1978" s="3">
        <f t="shared" ref="G1978" si="2159">SUM(G1979:G2001)</f>
        <v>2.9613641701219247</v>
      </c>
      <c r="H1978" s="3">
        <f t="shared" ref="H1978" si="2160">SUM(H1979:H2001)</f>
        <v>2.8891799140641421</v>
      </c>
      <c r="I1978" s="3">
        <f t="shared" ref="I1978" si="2161">SUM(I1979:I2001)</f>
        <v>2.9275033677810325</v>
      </c>
      <c r="J1978" s="3">
        <f t="shared" ref="J1978" si="2162">SUM(J1979:J2001)</f>
        <v>2.9275079687368892</v>
      </c>
      <c r="K1978" s="3">
        <f t="shared" ref="K1978" si="2163">SUM(K1979:K2001)</f>
        <v>2.9285569890072392</v>
      </c>
      <c r="L1978" s="3">
        <f t="shared" ref="L1978:O1978" si="2164">SUM(L1979:L2001)</f>
        <v>2.9414534058404613</v>
      </c>
      <c r="M1978" s="3">
        <f t="shared" si="2164"/>
        <v>2.9693186491672909</v>
      </c>
      <c r="N1978" s="3">
        <f t="shared" si="2164"/>
        <v>3.0729465483805725</v>
      </c>
      <c r="O1978" s="3">
        <f t="shared" si="2164"/>
        <v>3.1797709417431137</v>
      </c>
      <c r="P1978" s="3">
        <f>SUM(P1979:P2001)</f>
        <v>3.2677962519836616</v>
      </c>
      <c r="Q1978" s="3">
        <f>SUM(Q1979:Q2001)</f>
        <v>3.351393451613065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2.9671211108673089E-3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4.3935746296233204E-3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7.710326660536791E-3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1.4067929267774113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1.3763540666303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1.36866170095517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1.3511902998543233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1.3169768649784803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1.3179782309997818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1.3043780923493944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1.3374125680093627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1.2564933488565586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4.4715305691317509E-3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4.0439935625988209E-3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6.5650294768946618E-3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0.60139591217166677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0.62647731951032326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0.62653704624878193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0.63875371296685168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0.66435409296602255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0.65805990940296777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0.65323892601766742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0.5914338019234654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0.58191785230393289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1.3878520015867043E-3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2.0993068870800253E-3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2.8103595022267404E-3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4.1341002494177902E-3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9.3507007856225097E-3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1.5436319217687899E-2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2.1813961068040909E-2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3.1514072560855602E-2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3.7415609219187608E-2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5.6000936770548002E-2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8.4936991648007595E-2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0.17551756885667807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2.6364977841292897E-4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5.1890634746272403E-4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4.2534718801007102E-4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5.9016771144790802E-4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8.3826483554233998E-4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9.0371453638176378E-4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1.2900085959811E-3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1.1653527958321471E-3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1.27152284705821E-3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1.6801462376492841E-3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2.3125002968832297E-3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1.1892277638264799E-5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1.1892277638264799E-5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2.4973418882882899E-6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1.25961721213713E-5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1.25961721213713E-5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2.6451575743214297E-6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0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6.6834727652864195E-3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8.9314857871296525E-3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5.4783124239395301E-3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3.3008963600276706E-2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4.0702664101178086E-2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6.6354598086625804E-2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0.12267502279115179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0.17822053995634851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0.25077040132240291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0.2608931178090737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0.37939592628123814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1.4442216159090001E-3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0.111056539909898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0.64640040338984894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0.62351261703016247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0.62409660332698857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0.61558065534285678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0.59444081560239859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0.63949993844398401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0.68378357163167658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0.78200169397161279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0.82866199858691392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5.6298402884367191E-4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8.4857657031099792E-3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0.262748815617176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0.25804918577643937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0.25208806642732096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0.24666662303615836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0.23780989861510299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0.24033925493049443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0.23005171473126601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0.20900152947318901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0.12645645177387099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4.4671728880585404E-5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8.7452570852170509E-5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8.1176864101290097E-5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1.0314364267066599E-4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1.70030788029362E-4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1.7845919031856501E-4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2.5787305729771799E-4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2.6771263197610998E-4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2.7577607309981601E-4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4.3640291130104598E-4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6.3780465698905101E-4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1.303317800417173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0.85511042654525848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1.0505491025424629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1.1107491153995622E-5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2.6277894959999063E-8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4.2856193866147991E-7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0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0.82803226441830069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0.82934417493051571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0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0.20309523845520597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0.19107147548704012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0.19140489012157524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1.3035407935846304E-2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4.2650967408087916E-4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4.432250198259762E-4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2.9720726653768313E-2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4.4816399744658497E-4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3.1214430366801301E-3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3.0793651467298477E-6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1.3054055474209933E-5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1.0788864469358001E-5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5.5941448623045598E-6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0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2.0002105004728897E-4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1.1606025383777399E-3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7.3906721234200767E-6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1.3154053259131009E-5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1.0335464713150999E-5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5.3590521031027693E-6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0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8.8464153011887895E-5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4.1705432873410004E-4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1.1414612430960962E-5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1.6355543721529001E-5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5.1921677622920903E-5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393.05948122843927</v>
      </c>
      <c r="G2002" s="3">
        <f t="shared" ref="G2002:K2002" si="2167">SUM(G2003:G2011)</f>
        <v>399.40174144500054</v>
      </c>
      <c r="H2002" s="3">
        <f t="shared" si="2167"/>
        <v>407.07918497912908</v>
      </c>
      <c r="I2002" s="3">
        <f t="shared" si="2167"/>
        <v>419.87345602154477</v>
      </c>
      <c r="J2002" s="3">
        <f t="shared" si="2167"/>
        <v>443.91095953338294</v>
      </c>
      <c r="K2002" s="3">
        <f t="shared" si="2167"/>
        <v>467.94798593930625</v>
      </c>
      <c r="L2002" s="3">
        <f t="shared" ref="L2002:O2002" si="2168">SUM(L2003:L2011)</f>
        <v>487.48171730490969</v>
      </c>
      <c r="M2002" s="3">
        <f t="shared" si="2168"/>
        <v>507.02370048072754</v>
      </c>
      <c r="N2002" s="3">
        <f t="shared" si="2168"/>
        <v>507.0181357086152</v>
      </c>
      <c r="O2002" s="3">
        <f t="shared" si="2168"/>
        <v>507.02456331777768</v>
      </c>
      <c r="P2002" s="3">
        <f>SUM(P2003:P2011)</f>
        <v>507.02329550675358</v>
      </c>
      <c r="Q2002" s="3">
        <f>SUM(Q2003:Q2011)</f>
        <v>507.02457394142317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1.9499472854859661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1.6899844209474253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1.6989600131114495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3.795538692414274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14.114788178691219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58.403661982963882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195.48906015603734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345.1136962204136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356.61240470809622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369.40345278897712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369.4568370061728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369.48969370262392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369.65418266612932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369.82849991288509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3.6022593504394197E-3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4.9159553150364696E-3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1.5763508986691926E-4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1.2794491116080596E-4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1.128963191582854E-4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1.0372085003603859E-4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1.1202543736272201E-4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1.0359304316285771E-4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1.061479983007176E-4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1.1304153792482808E-4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1.6476692378770199E-4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39.833921145695449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39.825047180441508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30.634650050303751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12.434979064807159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14.195983776980782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26.579175899025092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47.642631337873311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69.283207748252266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41.485846043889872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45.652021579197772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50.236394514262933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50.299799948202633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50.402830370909513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50.481288180449944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50.348677817982903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228.68220989965189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198.4605497012345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152.66190114838614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106.16892790304061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125.17588424014733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125.30580731740943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71.112205287766201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9.4343032869079479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9.3275204576703654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5.1615990276794781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0.57640946959225525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0.51285636078820784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0.40909420103465455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0.33000012595193362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0.46107050764320467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14.2955795510833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54.933310431338199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150.41169420899192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169.69945890093339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72.016516799426014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80.051812417721507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86.803788144814604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86.74499423553371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86.719287574257663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86.55417764019721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86.382627820582826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2.2905359166467441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1.9595716224009911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1.5446359986601792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4.7722355263567738E-3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4.8014963408764761E-3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4.2935215872447752E-3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3.7758513646369038E-3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3.5435376432066974E-3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3.5445648746915705E-3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3.5513209537120067E-3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3.5338524872157596E-3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3.5331154053542353E-3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41.472808421436362</v>
      </c>
      <c r="G2012" s="3">
        <f t="shared" ref="G2012" si="2171">SUM(G2013:G2021)</f>
        <v>43.00737276377842</v>
      </c>
      <c r="H2012" s="3">
        <f t="shared" ref="H2012" si="2172">SUM(H2013:H2021)</f>
        <v>43.497529161614139</v>
      </c>
      <c r="I2012" s="3">
        <f t="shared" ref="I2012" si="2173">SUM(I2013:I2021)</f>
        <v>45.397773545245101</v>
      </c>
      <c r="J2012" s="3">
        <f t="shared" ref="J2012" si="2174">SUM(J2013:J2021)</f>
        <v>47.37777649600033</v>
      </c>
      <c r="K2012" s="3">
        <f t="shared" ref="K2012" si="2175">SUM(K2013:K2021)</f>
        <v>49.35771052095275</v>
      </c>
      <c r="L2012" s="3">
        <f t="shared" ref="L2012:O2012" si="2176">SUM(L2013:L2021)</f>
        <v>51.36302133412569</v>
      </c>
      <c r="M2012" s="3">
        <f t="shared" si="2176"/>
        <v>53.36845139450277</v>
      </c>
      <c r="N2012" s="3">
        <f t="shared" si="2176"/>
        <v>55.268017432513972</v>
      </c>
      <c r="O2012" s="3">
        <f t="shared" si="2176"/>
        <v>57.194112485453402</v>
      </c>
      <c r="P2012" s="3">
        <f>SUM(P2013:P2021)</f>
        <v>59.230986575131304</v>
      </c>
      <c r="Q2012" s="3">
        <f>SUM(Q2013:Q2021)</f>
        <v>61.549873188984513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3.2138579679582994E-2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3.0976874654744392E-2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3.3316452721720659E-2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1.3916923224949716E-2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7.02462818795359E-3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1.3317127103125799E-2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1.71171113260986E-2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3.0968900439815102E-2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4.7769140950824698E-2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6.2750207197192806E-2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0.119206451237162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0.35576538168413846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1.0949007065943251E-2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4.4220220942484539E-3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4.5404903896051714E-3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3.0587986893008978E-4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3.0414580086779599E-4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2.9943329605907341E-4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2.9469134551445903E-4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2.9285510416894302E-4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2.9028640102811496E-4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2.8438834528912705E-4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2.8265768462627989E-4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2.8036372839326302E-4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29.661971050805697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19.774634247461684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19.774632871666171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11.708364472888775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13.709511277323209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10.723654865330214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0.99600788129997042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1.40678853939268E-2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2.0373039606859E-2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1.73264959418045E-2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2.00708747734815E-2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2.2237924758134402E-2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1.910830247512231E-2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2.7687295770340799E-2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3.6060832476295553E-2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9.4784243299732402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12.9519701765179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34.490776078003634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47.346940942477744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49.314279693091898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51.318837009181401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53.307665738782902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55.188267387843702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57.102516059652572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59.074357336905102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61.148314356179483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5.9385310996370601E-2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9.4040122712880092E-3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9.4143049885248072E-3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9.4334495142894305E-3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9.4388941398405105E-3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9.4412278548055058E-3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9.4460263308708409E-3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9.4530254024043307E-3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9.4526925602815195E-3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9.4535277832323208E-3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9.4528335340685558E-3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9.4522549162057903E-3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3.4645341973464497E-4</v>
      </c>
      <c r="G2022" s="3">
        <f t="shared" ref="G2022" si="2180">SUM(G2023,G2027,G2030)</f>
        <v>3.5581056546627322E-4</v>
      </c>
      <c r="H2022" s="3">
        <f t="shared" ref="H2022" si="2181">SUM(H2023,H2027,H2030)</f>
        <v>3.6375453162500936E-4</v>
      </c>
      <c r="I2022" s="3">
        <f t="shared" ref="I2022" si="2182">SUM(I2023,I2027,I2030)</f>
        <v>6.1894882433424368E-4</v>
      </c>
      <c r="J2022" s="3">
        <f t="shared" ref="J2022" si="2183">SUM(J2023,J2027,J2030)</f>
        <v>2.3205866259578697E-3</v>
      </c>
      <c r="K2022" s="3">
        <f t="shared" ref="K2022" si="2184">SUM(K2023,K2027,K2030)</f>
        <v>3.9472670517427273E-3</v>
      </c>
      <c r="L2022" s="3">
        <f t="shared" ref="L2022:O2022" si="2185">SUM(L2023,L2027,L2030)</f>
        <v>4.0539950341281867E-3</v>
      </c>
      <c r="M2022" s="3">
        <f t="shared" si="2185"/>
        <v>1.7808621704098644E-2</v>
      </c>
      <c r="N2022" s="3">
        <f t="shared" si="2185"/>
        <v>1.7070735063024405E-2</v>
      </c>
      <c r="O2022" s="3">
        <f t="shared" si="2185"/>
        <v>5.1625359767934698E-2</v>
      </c>
      <c r="P2022" s="3">
        <f>SUM(P2023,P2027,P2030)</f>
        <v>6.8898951726598018E-2</v>
      </c>
      <c r="Q2022" s="3">
        <f>SUM(Q2023,Q2027,Q2030)</f>
        <v>7.4070690911859152E-2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3.4645341973464497E-4</v>
      </c>
      <c r="G2023" s="1" cm="1">
        <f t="array" ref="G2023">SUMPRODUCT(ISNUMBER(SEARCH("SUP_ELCH2*",[1]OUT_SyntheticFuels!$C$4:$C$1000))*1,("Var_cap"=[1]OUT_SyntheticFuels!$B$4:$B$1000)*1,[1]OUT_SyntheticFuels!F$4:F$1000)</f>
        <v>3.5581056546627322E-4</v>
      </c>
      <c r="H2023" s="1" cm="1">
        <f t="array" ref="H2023">SUMPRODUCT(ISNUMBER(SEARCH("SUP_ELCH2*",[1]OUT_SyntheticFuels!$C$4:$C$1000))*1,("Var_cap"=[1]OUT_SyntheticFuels!$B$4:$B$1000)*1,[1]OUT_SyntheticFuels!G$4:G$1000)</f>
        <v>3.6375453162500936E-4</v>
      </c>
      <c r="I2023" s="1" cm="1">
        <f t="array" ref="I2023">SUMPRODUCT(ISNUMBER(SEARCH("SUP_ELCH2*",[1]OUT_SyntheticFuels!$C$4:$C$1000))*1,("Var_cap"=[1]OUT_SyntheticFuels!$B$4:$B$1000)*1,[1]OUT_SyntheticFuels!H$4:H$1000)</f>
        <v>6.1776989284192821E-4</v>
      </c>
      <c r="J2023" s="1" cm="1">
        <f t="array" ref="J2023">SUMPRODUCT(ISNUMBER(SEARCH("SUP_ELCH2*",[1]OUT_SyntheticFuels!$C$4:$C$1000))*1,("Var_cap"=[1]OUT_SyntheticFuels!$B$4:$B$1000)*1,[1]OUT_SyntheticFuels!I$4:I$1000)</f>
        <v>2.3179631035221775E-3</v>
      </c>
      <c r="K2023" s="1" cm="1">
        <f t="array" ref="K2023">SUMPRODUCT(ISNUMBER(SEARCH("SUP_ELCH2*",[1]OUT_SyntheticFuels!$C$4:$C$1000))*1,("Var_cap"=[1]OUT_SyntheticFuels!$B$4:$B$1000)*1,[1]OUT_SyntheticFuels!J$4:J$1000)</f>
        <v>3.9433564936992493E-3</v>
      </c>
      <c r="L2023" s="1" cm="1">
        <f t="array" ref="L2023">SUMPRODUCT(ISNUMBER(SEARCH("SUP_ELCH2*",[1]OUT_SyntheticFuels!$C$4:$C$1000))*1,("Var_cap"=[1]OUT_SyntheticFuels!$B$4:$B$1000)*1,[1]OUT_SyntheticFuels!K$4:K$1000)</f>
        <v>4.0478649603230745E-3</v>
      </c>
      <c r="M2023" s="1" cm="1">
        <f t="array" ref="M2023">SUMPRODUCT(ISNUMBER(SEARCH("SUP_ELCH2*",[1]OUT_SyntheticFuels!$C$4:$C$1000))*1,("Var_cap"=[1]OUT_SyntheticFuels!$B$4:$B$1000)*1,[1]OUT_SyntheticFuels!L$4:L$1000)</f>
        <v>1.7172667691217385E-2</v>
      </c>
      <c r="N2023" s="1" cm="1">
        <f t="array" ref="N2023">SUMPRODUCT(ISNUMBER(SEARCH("SUP_ELCH2*",[1]OUT_SyntheticFuels!$C$4:$C$1000))*1,("Var_cap"=[1]OUT_SyntheticFuels!$B$4:$B$1000)*1,[1]OUT_SyntheticFuels!M$4:M$1000)</f>
        <v>1.6427840566321787E-2</v>
      </c>
      <c r="O2023" s="1" cm="1">
        <f t="array" ref="O2023">SUMPRODUCT(ISNUMBER(SEARCH("SUP_ELCH2*",[1]OUT_SyntheticFuels!$C$4:$C$1000))*1,("Var_cap"=[1]OUT_SyntheticFuels!$B$4:$B$1000)*1,[1]OUT_SyntheticFuels!N$4:N$1000)</f>
        <v>5.0687066411130938E-2</v>
      </c>
      <c r="P2023" s="1" cm="1">
        <f t="array" ref="P2023">SUMPRODUCT(ISNUMBER(SEARCH("SUP_ELCH2*",[1]OUT_SyntheticFuels!$C$4:$C$1000))*1,("Var_cap"=[1]OUT_SyntheticFuels!$B$4:$B$1000)*1,[1]OUT_SyntheticFuels!O$4:O$1000)</f>
        <v>6.7945707200495906E-2</v>
      </c>
      <c r="Q2023" s="1" cm="1">
        <f t="array" ref="Q2023">SUMPRODUCT(ISNUMBER(SEARCH("SUP_ELCH2*",[1]OUT_SyntheticFuels!$C$4:$C$1000))*1,("Var_cap"=[1]OUT_SyntheticFuels!$B$4:$B$1000)*1,[1]OUT_SyntheticFuels!P$4:P$1000)</f>
        <v>7.1304789265766014E-2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3.4645341973464497E-4</v>
      </c>
      <c r="G2024" s="1">
        <f t="shared" ref="G2024" si="2189">G2023-G2025-G2026</f>
        <v>3.5581056546627322E-4</v>
      </c>
      <c r="H2024" s="1">
        <f t="shared" ref="H2024" si="2190">H2023-H2025-H2026</f>
        <v>3.6375453162500936E-4</v>
      </c>
      <c r="I2024" s="1">
        <f t="shared" ref="I2024" si="2191">I2023-I2025-I2026</f>
        <v>6.0380639713070812E-4</v>
      </c>
      <c r="J2024" s="1">
        <f t="shared" ref="J2024" si="2192">J2023-J2025-J2026</f>
        <v>2.2143566283286905E-3</v>
      </c>
      <c r="K2024" s="1">
        <f t="shared" ref="K2024" si="2193">K2023-K2025-K2026</f>
        <v>3.0221968983202862E-3</v>
      </c>
      <c r="L2024" s="1">
        <f t="shared" ref="L2024:O2024" si="2194">L2023-L2025-L2026</f>
        <v>2.8998201946466213E-3</v>
      </c>
      <c r="M2024" s="1">
        <f t="shared" si="2194"/>
        <v>1.5435675789683865E-2</v>
      </c>
      <c r="N2024" s="1">
        <f t="shared" si="2194"/>
        <v>1.4932679295822931E-2</v>
      </c>
      <c r="O2024" s="1">
        <f t="shared" si="2194"/>
        <v>4.8821408948884787E-2</v>
      </c>
      <c r="P2024" s="1">
        <f>P2023-P2025-P2026</f>
        <v>6.6133527904587763E-2</v>
      </c>
      <c r="Q2024" s="1">
        <f>Q2023-Q2025-Q2026</f>
        <v>6.7938944528204676E-2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1.39634957112201E-5</v>
      </c>
      <c r="J2025" s="1" cm="1">
        <f t="array" ref="J2025">SUMPRODUCT(ISNUMBER(SEARCH("SUP_ELCH2*D",[1]OUT_SyntheticFuels!$C$4:$C$1000))*1,("Var_cap"=[1]OUT_SyntheticFuels!$B$4:$B$1000)*1,[1]OUT_SyntheticFuels!I$4:I$1000)</f>
        <v>1.03606475193487E-4</v>
      </c>
      <c r="K2025" s="1" cm="1">
        <f t="array" ref="K2025">SUMPRODUCT(ISNUMBER(SEARCH("SUP_ELCH2*D",[1]OUT_SyntheticFuels!$C$4:$C$1000))*1,("Var_cap"=[1]OUT_SyntheticFuels!$B$4:$B$1000)*1,[1]OUT_SyntheticFuels!J$4:J$1000)</f>
        <v>2.4745910462946498E-4</v>
      </c>
      <c r="L2025" s="1" cm="1">
        <f t="array" ref="L2025">SUMPRODUCT(ISNUMBER(SEARCH("SUP_ELCH2*D",[1]OUT_SyntheticFuels!$C$4:$C$1000))*1,("Var_cap"=[1]OUT_SyntheticFuels!$B$4:$B$1000)*1,[1]OUT_SyntheticFuels!K$4:K$1000)</f>
        <v>2.9957885307178899E-4</v>
      </c>
      <c r="M2025" s="1" cm="1">
        <f t="array" ref="M2025">SUMPRODUCT(ISNUMBER(SEARCH("SUP_ELCH2*D",[1]OUT_SyntheticFuels!$C$4:$C$1000))*1,("Var_cap"=[1]OUT_SyntheticFuels!$B$4:$B$1000)*1,[1]OUT_SyntheticFuels!L$4:L$1000)</f>
        <v>3.7054799792780499E-4</v>
      </c>
      <c r="N2025" s="1" cm="1">
        <f t="array" ref="N2025">SUMPRODUCT(ISNUMBER(SEARCH("SUP_ELCH2*D",[1]OUT_SyntheticFuels!$C$4:$C$1000))*1,("Var_cap"=[1]OUT_SyntheticFuels!$B$4:$B$1000)*1,[1]OUT_SyntheticFuels!M$4:M$1000)</f>
        <v>3.2658933785149901E-4</v>
      </c>
      <c r="O2025" s="1" cm="1">
        <f t="array" ref="O2025">SUMPRODUCT(ISNUMBER(SEARCH("SUP_ELCH2*D",[1]OUT_SyntheticFuels!$C$4:$C$1000))*1,("Var_cap"=[1]OUT_SyntheticFuels!$B$4:$B$1000)*1,[1]OUT_SyntheticFuels!N$4:N$1000)</f>
        <v>3.7854929503612601E-4</v>
      </c>
      <c r="P2025" s="1" cm="1">
        <f t="array" ref="P2025">SUMPRODUCT(ISNUMBER(SEARCH("SUP_ELCH2*D",[1]OUT_SyntheticFuels!$C$4:$C$1000))*1,("Var_cap"=[1]OUT_SyntheticFuels!$B$4:$B$1000)*1,[1]OUT_SyntheticFuels!O$4:O$1000)</f>
        <v>3.3414442074052503E-4</v>
      </c>
      <c r="Q2025" s="1" cm="1">
        <f t="array" ref="Q2025">SUMPRODUCT(ISNUMBER(SEARCH("SUP_ELCH2*D",[1]OUT_SyntheticFuels!$C$4:$C$1000))*1,("Var_cap"=[1]OUT_SyntheticFuels!$B$4:$B$1000)*1,[1]OUT_SyntheticFuels!P$4:P$1000)</f>
        <v>5.8603098843073599E-4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6.7370049074949795E-4</v>
      </c>
      <c r="L2026" s="1" cm="1">
        <f t="array" ref="L2026">SUMPRODUCT(ISNUMBER(SEARCH("SUP_ELCH2*SOEC*",[1]OUT_SyntheticFuels!$C$4:$C$1000))*1,("Var_cap"=[1]OUT_SyntheticFuels!$B$4:$B$1000)*1,[1]OUT_SyntheticFuels!K$4:K$1000)</f>
        <v>8.4846591260466411E-4</v>
      </c>
      <c r="M2026" s="1" cm="1">
        <f t="array" ref="M2026">SUMPRODUCT(ISNUMBER(SEARCH("SUP_ELCH2*SOEC*",[1]OUT_SyntheticFuels!$C$4:$C$1000))*1,("Var_cap"=[1]OUT_SyntheticFuels!$B$4:$B$1000)*1,[1]OUT_SyntheticFuels!L$4:L$1000)</f>
        <v>1.3664439036057149E-3</v>
      </c>
      <c r="N2026" s="1" cm="1">
        <f t="array" ref="N2026">SUMPRODUCT(ISNUMBER(SEARCH("SUP_ELCH2*SOEC*",[1]OUT_SyntheticFuels!$C$4:$C$1000))*1,("Var_cap"=[1]OUT_SyntheticFuels!$B$4:$B$1000)*1,[1]OUT_SyntheticFuels!M$4:M$1000)</f>
        <v>1.1685719326473571E-3</v>
      </c>
      <c r="O2026" s="1" cm="1">
        <f t="array" ref="O2026">SUMPRODUCT(ISNUMBER(SEARCH("SUP_ELCH2*SOEC*",[1]OUT_SyntheticFuels!$C$4:$C$1000))*1,("Var_cap"=[1]OUT_SyntheticFuels!$B$4:$B$1000)*1,[1]OUT_SyntheticFuels!N$4:N$1000)</f>
        <v>1.4871081672100258E-3</v>
      </c>
      <c r="P2026" s="1" cm="1">
        <f t="array" ref="P2026">SUMPRODUCT(ISNUMBER(SEARCH("SUP_ELCH2*SOEC*",[1]OUT_SyntheticFuels!$C$4:$C$1000))*1,("Var_cap"=[1]OUT_SyntheticFuels!$B$4:$B$1000)*1,[1]OUT_SyntheticFuels!O$4:O$1000)</f>
        <v>1.4780348751676226E-3</v>
      </c>
      <c r="Q2026" s="1" cm="1">
        <f t="array" ref="Q2026">SUMPRODUCT(ISNUMBER(SEARCH("SUP_ELCH2*SOEC*",[1]OUT_SyntheticFuels!$C$4:$C$1000))*1,("Var_cap"=[1]OUT_SyntheticFuels!$B$4:$B$1000)*1,[1]OUT_SyntheticFuels!P$4:P$1000)</f>
        <v>2.7798137491306003E-3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1.1789314923155E-6</v>
      </c>
      <c r="J2027" s="1">
        <f t="shared" ref="J2027" si="2199">SUM(J2028:J2029)</f>
        <v>2.62352243569227E-6</v>
      </c>
      <c r="K2027" s="1">
        <f t="shared" ref="K2027" si="2200">SUM(K2028:K2029)</f>
        <v>3.9105580434782202E-6</v>
      </c>
      <c r="L2027" s="1">
        <f t="shared" ref="L2027:O2027" si="2201">SUM(L2028:L2029)</f>
        <v>6.1300738051122299E-6</v>
      </c>
      <c r="M2027" s="1">
        <f t="shared" si="2201"/>
        <v>2.6129915237772285E-4</v>
      </c>
      <c r="N2027" s="1">
        <f t="shared" si="2201"/>
        <v>2.6471412863183542E-4</v>
      </c>
      <c r="O2027" s="1">
        <f t="shared" si="2201"/>
        <v>3.9283383631593858E-4</v>
      </c>
      <c r="P2027" s="1">
        <f>SUM(P2028:P2029)</f>
        <v>3.9871730521168772E-4</v>
      </c>
      <c r="Q2027" s="1">
        <f>SUM(Q2028:Q2029)</f>
        <v>8.7189824473346534E-4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1.1789314923155E-6</v>
      </c>
      <c r="J2028" s="1" cm="1">
        <f t="array" ref="J2028">SUMPRODUCT(ISNUMBER(SEARCH("SUP_NGAH2",[1]OUT_SyntheticFuels!$C$4:$C$1000))*1,("Var_cap"=[1]OUT_SyntheticFuels!$B$4:$B$1000)*1,[1]OUT_SyntheticFuels!I$4:I$1000)-J2029</f>
        <v>2.62352243569227E-6</v>
      </c>
      <c r="K2028" s="1" cm="1">
        <f t="array" ref="K2028">SUMPRODUCT(ISNUMBER(SEARCH("SUP_NGAH2",[1]OUT_SyntheticFuels!$C$4:$C$1000))*1,("Var_cap"=[1]OUT_SyntheticFuels!$B$4:$B$1000)*1,[1]OUT_SyntheticFuels!J$4:J$1000)-K2029</f>
        <v>3.9105580434782202E-6</v>
      </c>
      <c r="L2028" s="1" cm="1">
        <f t="array" ref="L2028">SUMPRODUCT(ISNUMBER(SEARCH("SUP_NGAH2",[1]OUT_SyntheticFuels!$C$4:$C$1000))*1,("Var_cap"=[1]OUT_SyntheticFuels!$B$4:$B$1000)*1,[1]OUT_SyntheticFuels!K$4:K$1000)-L2029</f>
        <v>6.1300738051122299E-6</v>
      </c>
      <c r="M2028" s="1" cm="1">
        <f t="array" ref="M2028">SUMPRODUCT(ISNUMBER(SEARCH("SUP_NGAH2",[1]OUT_SyntheticFuels!$C$4:$C$1000))*1,("Var_cap"=[1]OUT_SyntheticFuels!$B$4:$B$1000)*1,[1]OUT_SyntheticFuels!L$4:L$1000)-M2029</f>
        <v>2.6129915237772285E-4</v>
      </c>
      <c r="N2028" s="1" cm="1">
        <f t="array" ref="N2028">SUMPRODUCT(ISNUMBER(SEARCH("SUP_NGAH2",[1]OUT_SyntheticFuels!$C$4:$C$1000))*1,("Var_cap"=[1]OUT_SyntheticFuels!$B$4:$B$1000)*1,[1]OUT_SyntheticFuels!M$4:M$1000)-N2029</f>
        <v>2.6471412863183542E-4</v>
      </c>
      <c r="O2028" s="1" cm="1">
        <f t="array" ref="O2028">SUMPRODUCT(ISNUMBER(SEARCH("SUP_NGAH2",[1]OUT_SyntheticFuels!$C$4:$C$1000))*1,("Var_cap"=[1]OUT_SyntheticFuels!$B$4:$B$1000)*1,[1]OUT_SyntheticFuels!N$4:N$1000)-O2029</f>
        <v>3.9283383631593858E-4</v>
      </c>
      <c r="P2028" s="1" cm="1">
        <f t="array" ref="P2028">SUMPRODUCT(ISNUMBER(SEARCH("SUP_NGAH2",[1]OUT_SyntheticFuels!$C$4:$C$1000))*1,("Var_cap"=[1]OUT_SyntheticFuels!$B$4:$B$1000)*1,[1]OUT_SyntheticFuels!O$4:O$1000)-P2029</f>
        <v>3.9871730521168772E-4</v>
      </c>
      <c r="Q2028" s="1" cm="1">
        <f t="array" ref="Q2028">SUMPRODUCT(ISNUMBER(SEARCH("SUP_NGAH2",[1]OUT_SyntheticFuels!$C$4:$C$1000))*1,("Var_cap"=[1]OUT_SyntheticFuels!$B$4:$B$1000)*1,[1]OUT_SyntheticFuels!P$4:P$1000)-Q2029</f>
        <v>8.7189824473346534E-4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0</v>
      </c>
      <c r="L2029" s="1" cm="1">
        <f t="array" ref="L2029">SUMPRODUCT(ISNUMBER(SEARCH("SUP_NGAH2CCS",[1]OUT_SyntheticFuels!$C$4:$C$1000))*1,("Var_cap"=[1]OUT_SyntheticFuels!$B$4:$B$1000)*1,[1]OUT_SyntheticFuels!K$4:K$1000)</f>
        <v>0</v>
      </c>
      <c r="M2029" s="1" cm="1">
        <f t="array" ref="M2029">SUMPRODUCT(ISNUMBER(SEARCH("SUP_NGAH2CCS",[1]OUT_SyntheticFuels!$C$4:$C$1000))*1,("Var_cap"=[1]OUT_SyntheticFuels!$B$4:$B$1000)*1,[1]OUT_SyntheticFuels!L$4:L$1000)</f>
        <v>0</v>
      </c>
      <c r="N2029" s="1" cm="1">
        <f t="array" ref="N2029">SUMPRODUCT(ISNUMBER(SEARCH("SUP_NGAH2CCS",[1]OUT_SyntheticFuels!$C$4:$C$1000))*1,("Var_cap"=[1]OUT_SyntheticFuels!$B$4:$B$1000)*1,[1]OUT_SyntheticFuels!M$4:M$1000)</f>
        <v>0</v>
      </c>
      <c r="O2029" s="1" cm="1">
        <f t="array" ref="O2029">SUMPRODUCT(ISNUMBER(SEARCH("SUP_NGAH2CCS",[1]OUT_SyntheticFuels!$C$4:$C$1000))*1,("Var_cap"=[1]OUT_SyntheticFuels!$B$4:$B$1000)*1,[1]OUT_SyntheticFuels!N$4:N$1000)</f>
        <v>0</v>
      </c>
      <c r="P2029" s="1" cm="1">
        <f t="array" ref="P2029">SUMPRODUCT(ISNUMBER(SEARCH("SUP_NGAH2CCS",[1]OUT_SyntheticFuels!$C$4:$C$1000))*1,("Var_cap"=[1]OUT_SyntheticFuels!$B$4:$B$1000)*1,[1]OUT_SyntheticFuels!O$4:O$1000)</f>
        <v>0</v>
      </c>
      <c r="Q2029" s="1" cm="1">
        <f t="array" ref="Q2029">SUMPRODUCT(ISNUMBER(SEARCH("SUP_NGAH2CCS",[1]OUT_SyntheticFuels!$C$4:$C$1000))*1,("Var_cap"=[1]OUT_SyntheticFuels!$B$4:$B$1000)*1,[1]OUT_SyntheticFuels!P$4:P$1000)</f>
        <v>0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3.74654860503537E-4</v>
      </c>
      <c r="N2030" s="1">
        <f t="shared" si="2208"/>
        <v>3.7818036807078114E-4</v>
      </c>
      <c r="O2030" s="1">
        <f t="shared" si="2208"/>
        <v>5.4545952048782437E-4</v>
      </c>
      <c r="P2030" s="1">
        <f>SUM(P2031:P2032)</f>
        <v>5.5452722089042767E-4</v>
      </c>
      <c r="Q2030" s="1">
        <f>SUM(Q2031:Q2032)</f>
        <v>1.8940034013596781E-3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3.74654860503537E-4</v>
      </c>
      <c r="N2031" s="1" cm="1">
        <f t="array" ref="N2031">SUMPRODUCT(ISNUMBER(SEARCH("SUP_WODH2",[1]OUT_SyntheticFuels!$C$4:$C$1000))*1,("Var_cap"=[1]OUT_SyntheticFuels!$B$4:$B$1000)*1,[1]OUT_SyntheticFuels!M$4:M$1000)-N2032</f>
        <v>3.7818036807078114E-4</v>
      </c>
      <c r="O2031" s="1" cm="1">
        <f t="array" ref="O2031">SUMPRODUCT(ISNUMBER(SEARCH("SUP_WODH2",[1]OUT_SyntheticFuels!$C$4:$C$1000))*1,("Var_cap"=[1]OUT_SyntheticFuels!$B$4:$B$1000)*1,[1]OUT_SyntheticFuels!N$4:N$1000)-O2032</f>
        <v>5.4545952048782437E-4</v>
      </c>
      <c r="P2031" s="1" cm="1">
        <f t="array" ref="P2031">SUMPRODUCT(ISNUMBER(SEARCH("SUP_WODH2",[1]OUT_SyntheticFuels!$C$4:$C$1000))*1,("Var_cap"=[1]OUT_SyntheticFuels!$B$4:$B$1000)*1,[1]OUT_SyntheticFuels!O$4:O$1000)-P2032</f>
        <v>5.5452722089042767E-4</v>
      </c>
      <c r="Q2031" s="1" cm="1">
        <f t="array" ref="Q2031">SUMPRODUCT(ISNUMBER(SEARCH("SUP_WODH2",[1]OUT_SyntheticFuels!$C$4:$C$1000))*1,("Var_cap"=[1]OUT_SyntheticFuels!$B$4:$B$1000)*1,[1]OUT_SyntheticFuels!P$4:P$1000)-Q2032</f>
        <v>1.8940034013596781E-3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</v>
      </c>
      <c r="N2032" s="1" cm="1">
        <f t="array" ref="N2032">SUMPRODUCT(ISNUMBER(SEARCH("SUP_WODH2CCS",[1]OUT_SyntheticFuels!$C$4:$C$1000))*1,("Var_cap"=[1]OUT_SyntheticFuels!$B$4:$B$1000)*1,[1]OUT_SyntheticFuels!M$4:M$1000)</f>
        <v>0</v>
      </c>
      <c r="O2032" s="1" cm="1">
        <f t="array" ref="O2032">SUMPRODUCT(ISNUMBER(SEARCH("SUP_WODH2CCS",[1]OUT_SyntheticFuels!$C$4:$C$1000))*1,("Var_cap"=[1]OUT_SyntheticFuels!$B$4:$B$1000)*1,[1]OUT_SyntheticFuels!N$4:N$1000)</f>
        <v>0</v>
      </c>
      <c r="P2032" s="1" cm="1">
        <f t="array" ref="P2032">SUMPRODUCT(ISNUMBER(SEARCH("SUP_WODH2CCS",[1]OUT_SyntheticFuels!$C$4:$C$1000))*1,("Var_cap"=[1]OUT_SyntheticFuels!$B$4:$B$1000)*1,[1]OUT_SyntheticFuels!O$4:O$1000)</f>
        <v>0</v>
      </c>
      <c r="Q2032" s="1" cm="1">
        <f t="array" ref="Q2032">SUMPRODUCT(ISNUMBER(SEARCH("SUP_WODH2CCS",[1]OUT_SyntheticFuels!$C$4:$C$1000))*1,("Var_cap"=[1]OUT_SyntheticFuels!$B$4:$B$1000)*1,[1]OUT_SyntheticFuels!P$4:P$1000)</f>
        <v>0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3.3074831242757619E-2</v>
      </c>
      <c r="G2034" s="7" cm="1">
        <f t="array" ref="G2034">SUMPRODUCT(("CT_CWODBDS"=[1]OUT_SyntheticFuels!$C$4:$C$1000)*1,("Var_cap"=[1]OUT_SyntheticFuels!$B$4:$B$1000)*1,[1]OUT_SyntheticFuels!F$4:F$1000)</f>
        <v>3.3047436007577528E-2</v>
      </c>
      <c r="H2034" s="7" cm="1">
        <f t="array" ref="H2034">SUMPRODUCT(("CT_CWODBDS"=[1]OUT_SyntheticFuels!$C$4:$C$1000)*1,("Var_cap"=[1]OUT_SyntheticFuels!$B$4:$B$1000)*1,[1]OUT_SyntheticFuels!G$4:G$1000)</f>
        <v>3.2693480410742701E-2</v>
      </c>
      <c r="I2034" s="7" cm="1">
        <f t="array" ref="I2034">SUMPRODUCT(("CT_CWODBDS"=[1]OUT_SyntheticFuels!$C$4:$C$1000)*1,("Var_cap"=[1]OUT_SyntheticFuels!$B$4:$B$1000)*1,[1]OUT_SyntheticFuels!H$4:H$1000)</f>
        <v>8.1087604101047484E-5</v>
      </c>
      <c r="J2034" s="7" cm="1">
        <f t="array" ref="J2034">SUMPRODUCT(("CT_CWODBDS"=[1]OUT_SyntheticFuels!$C$4:$C$1000)*1,("Var_cap"=[1]OUT_SyntheticFuels!$B$4:$B$1000)*1,[1]OUT_SyntheticFuels!I$4:I$1000)</f>
        <v>5.5127588966190355E-5</v>
      </c>
      <c r="K2034" s="7" cm="1">
        <f t="array" ref="K2034">SUMPRODUCT(("CT_CWODBDS"=[1]OUT_SyntheticFuels!$C$4:$C$1000)*1,("Var_cap"=[1]OUT_SyntheticFuels!$B$4:$B$1000)*1,[1]OUT_SyntheticFuels!J$4:J$1000)</f>
        <v>6.5443057959780913E-5</v>
      </c>
      <c r="L2034" s="7" cm="1">
        <f t="array" ref="L2034">SUMPRODUCT(("CT_CWODBDS"=[1]OUT_SyntheticFuels!$C$4:$C$1000)*1,("Var_cap"=[1]OUT_SyntheticFuels!$B$4:$B$1000)*1,[1]OUT_SyntheticFuels!K$4:K$1000)</f>
        <v>8.249221110327769E-5</v>
      </c>
      <c r="M2034" s="7" cm="1">
        <f t="array" ref="M2034">SUMPRODUCT(("CT_CWODBDS"=[1]OUT_SyntheticFuels!$C$4:$C$1000)*1,("Var_cap"=[1]OUT_SyntheticFuels!$B$4:$B$1000)*1,[1]OUT_SyntheticFuels!L$4:L$1000)</f>
        <v>1.1850844957456287E-3</v>
      </c>
      <c r="N2034" s="7" cm="1">
        <f t="array" ref="N2034">SUMPRODUCT(("CT_CWODBDS"=[1]OUT_SyntheticFuels!$C$4:$C$1000)*1,("Var_cap"=[1]OUT_SyntheticFuels!$B$4:$B$1000)*1,[1]OUT_SyntheticFuels!M$4:M$1000)</f>
        <v>1.4415942890818377E-2</v>
      </c>
      <c r="O2034" s="7" cm="1">
        <f t="array" ref="O2034">SUMPRODUCT(("CT_CWODBDS"=[1]OUT_SyntheticFuels!$C$4:$C$1000)*1,("Var_cap"=[1]OUT_SyntheticFuels!$B$4:$B$1000)*1,[1]OUT_SyntheticFuels!N$4:N$1000)</f>
        <v>2.353135900088758E-2</v>
      </c>
      <c r="P2034" s="7" cm="1">
        <f t="array" ref="P2034">SUMPRODUCT(("CT_CWODBDS"=[1]OUT_SyntheticFuels!$C$4:$C$1000)*1,("Var_cap"=[1]OUT_SyntheticFuels!$B$4:$B$1000)*1,[1]OUT_SyntheticFuels!O$4:O$1000)</f>
        <v>8.7219332366180916E-2</v>
      </c>
      <c r="Q2034" s="7" cm="1">
        <f t="array" ref="Q2034">SUMPRODUCT(("CT_CWODBDS"=[1]OUT_SyntheticFuels!$C$4:$C$1000)*1,("Var_cap"=[1]OUT_SyntheticFuels!$B$4:$B$1000)*1,[1]OUT_SyntheticFuels!P$4:P$1000)</f>
        <v>0.10522944513193473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0</v>
      </c>
      <c r="L2035" s="7" cm="1">
        <f t="array" ref="L2035">SUMPRODUCT(("CT_CWODBDSCCS"=[1]OUT_SyntheticFuels!$C$4:$C$1000)*1,("Var_cap"=[1]OUT_SyntheticFuels!$B$4:$B$1000)*1,[1]OUT_SyntheticFuels!K$4:K$1000)</f>
        <v>0</v>
      </c>
      <c r="M2035" s="7" cm="1">
        <f t="array" ref="M2035">SUMPRODUCT(("CT_CWODBDSCCS"=[1]OUT_SyntheticFuels!$C$4:$C$1000)*1,("Var_cap"=[1]OUT_SyntheticFuels!$B$4:$B$1000)*1,[1]OUT_SyntheticFuels!L$4:L$1000)</f>
        <v>0</v>
      </c>
      <c r="N2035" s="7" cm="1">
        <f t="array" ref="N2035">SUMPRODUCT(("CT_CWODBDSCCS"=[1]OUT_SyntheticFuels!$C$4:$C$1000)*1,("Var_cap"=[1]OUT_SyntheticFuels!$B$4:$B$1000)*1,[1]OUT_SyntheticFuels!M$4:M$1000)</f>
        <v>0</v>
      </c>
      <c r="O2035" s="7" cm="1">
        <f t="array" ref="O2035">SUMPRODUCT(("CT_CWODBDSCCS"=[1]OUT_SyntheticFuels!$C$4:$C$1000)*1,("Var_cap"=[1]OUT_SyntheticFuels!$B$4:$B$1000)*1,[1]OUT_SyntheticFuels!N$4:N$1000)</f>
        <v>0</v>
      </c>
      <c r="P2035" s="7" cm="1">
        <f t="array" ref="P2035">SUMPRODUCT(("CT_CWODBDSCCS"=[1]OUT_SyntheticFuels!$C$4:$C$1000)*1,("Var_cap"=[1]OUT_SyntheticFuels!$B$4:$B$1000)*1,[1]OUT_SyntheticFuels!O$4:O$1000)</f>
        <v>0</v>
      </c>
      <c r="Q2035" s="7" cm="1">
        <f t="array" ref="Q2035">SUMPRODUCT(("CT_CWODBDSCCS"=[1]OUT_SyntheticFuels!$C$4:$C$1000)*1,("Var_cap"=[1]OUT_SyntheticFuels!$B$4:$B$1000)*1,[1]OUT_SyntheticFuels!P$4:P$1000)</f>
        <v>0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7.0335037185073161E-3</v>
      </c>
      <c r="G2036" s="7" cm="1">
        <f t="array" ref="G2036">SUMPRODUCT(("CT_CWODETH"=[1]OUT_SyntheticFuels!$C$4:$C$1000)*1,("Var_cap"=[1]OUT_SyntheticFuels!$B$4:$B$1000)*1,[1]OUT_SyntheticFuels!F$4:F$1000)</f>
        <v>7.9053086452249809E-5</v>
      </c>
      <c r="H2036" s="7" cm="1">
        <f t="array" ref="H2036">SUMPRODUCT(("CT_CWODETH"=[1]OUT_SyntheticFuels!$C$4:$C$1000)*1,("Var_cap"=[1]OUT_SyntheticFuels!$B$4:$B$1000)*1,[1]OUT_SyntheticFuels!G$4:G$1000)</f>
        <v>7.841314572512928E-5</v>
      </c>
      <c r="I2036" s="7" cm="1">
        <f t="array" ref="I2036">SUMPRODUCT(("CT_CWODETH"=[1]OUT_SyntheticFuels!$C$4:$C$1000)*1,("Var_cap"=[1]OUT_SyntheticFuels!$B$4:$B$1000)*1,[1]OUT_SyntheticFuels!H$4:H$1000)</f>
        <v>4.6882161681069401E-5</v>
      </c>
      <c r="J2036" s="7" cm="1">
        <f t="array" ref="J2036">SUMPRODUCT(("CT_CWODETH"=[1]OUT_SyntheticFuels!$C$4:$C$1000)*1,("Var_cap"=[1]OUT_SyntheticFuels!$B$4:$B$1000)*1,[1]OUT_SyntheticFuels!I$4:I$1000)</f>
        <v>4.8902783368440401E-5</v>
      </c>
      <c r="K2036" s="7" cm="1">
        <f t="array" ref="K2036">SUMPRODUCT(("CT_CWODETH"=[1]OUT_SyntheticFuels!$C$4:$C$1000)*1,("Var_cap"=[1]OUT_SyntheticFuels!$B$4:$B$1000)*1,[1]OUT_SyntheticFuels!J$4:J$1000)</f>
        <v>3.6630988378600054E-5</v>
      </c>
      <c r="L2036" s="7" cm="1">
        <f t="array" ref="L2036">SUMPRODUCT(("CT_CWODETH"=[1]OUT_SyntheticFuels!$C$4:$C$1000)*1,("Var_cap"=[1]OUT_SyntheticFuels!$B$4:$B$1000)*1,[1]OUT_SyntheticFuels!K$4:K$1000)</f>
        <v>3.6569887648037967E-5</v>
      </c>
      <c r="M2036" s="7" cm="1">
        <f t="array" ref="M2036">SUMPRODUCT(("CT_CWODETH"=[1]OUT_SyntheticFuels!$C$4:$C$1000)*1,("Var_cap"=[1]OUT_SyntheticFuels!$B$4:$B$1000)*1,[1]OUT_SyntheticFuels!L$4:L$1000)</f>
        <v>7.1182502687883409E-5</v>
      </c>
      <c r="N2036" s="7" cm="1">
        <f t="array" ref="N2036">SUMPRODUCT(("CT_CWODETH"=[1]OUT_SyntheticFuels!$C$4:$C$1000)*1,("Var_cap"=[1]OUT_SyntheticFuels!$B$4:$B$1000)*1,[1]OUT_SyntheticFuels!M$4:M$1000)</f>
        <v>6.7869590002546802E-5</v>
      </c>
      <c r="O2036" s="7" cm="1">
        <f t="array" ref="O2036">SUMPRODUCT(("CT_CWODETH"=[1]OUT_SyntheticFuels!$C$4:$C$1000)*1,("Var_cap"=[1]OUT_SyntheticFuels!$B$4:$B$1000)*1,[1]OUT_SyntheticFuels!N$4:N$1000)</f>
        <v>1.1043916756374645E-4</v>
      </c>
      <c r="P2036" s="7" cm="1">
        <f t="array" ref="P2036">SUMPRODUCT(("CT_CWODETH"=[1]OUT_SyntheticFuels!$C$4:$C$1000)*1,("Var_cap"=[1]OUT_SyntheticFuels!$B$4:$B$1000)*1,[1]OUT_SyntheticFuels!O$4:O$1000)</f>
        <v>1.0000170208169876E-4</v>
      </c>
      <c r="Q2036" s="7" cm="1">
        <f t="array" ref="Q2036">SUMPRODUCT(("CT_CWODETH"=[1]OUT_SyntheticFuels!$C$4:$C$1000)*1,("Var_cap"=[1]OUT_SyntheticFuels!$B$4:$B$1000)*1,[1]OUT_SyntheticFuels!P$4:P$1000)</f>
        <v>2.0664053948751332E-4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0</v>
      </c>
      <c r="L2037" s="7" cm="1">
        <f t="array" ref="L2037">SUMPRODUCT(("CT_CWODETHCCS"=[1]OUT_SyntheticFuels!$C$4:$C$1000)*1,("Var_cap"=[1]OUT_SyntheticFuels!$B$4:$B$1000)*1,[1]OUT_SyntheticFuels!K$4:K$1000)</f>
        <v>0</v>
      </c>
      <c r="M2037" s="7" cm="1">
        <f t="array" ref="M2037">SUMPRODUCT(("CT_CWODETHCCS"=[1]OUT_SyntheticFuels!$C$4:$C$1000)*1,("Var_cap"=[1]OUT_SyntheticFuels!$B$4:$B$1000)*1,[1]OUT_SyntheticFuels!L$4:L$1000)</f>
        <v>0</v>
      </c>
      <c r="N2037" s="7" cm="1">
        <f t="array" ref="N2037">SUMPRODUCT(("CT_CWODETHCCS"=[1]OUT_SyntheticFuels!$C$4:$C$1000)*1,("Var_cap"=[1]OUT_SyntheticFuels!$B$4:$B$1000)*1,[1]OUT_SyntheticFuels!M$4:M$1000)</f>
        <v>0</v>
      </c>
      <c r="O2037" s="7" cm="1">
        <f t="array" ref="O2037">SUMPRODUCT(("CT_CWODETHCCS"=[1]OUT_SyntheticFuels!$C$4:$C$1000)*1,("Var_cap"=[1]OUT_SyntheticFuels!$B$4:$B$1000)*1,[1]OUT_SyntheticFuels!N$4:N$1000)</f>
        <v>0</v>
      </c>
      <c r="P2037" s="7" cm="1">
        <f t="array" ref="P2037">SUMPRODUCT(("CT_CWODETHCCS"=[1]OUT_SyntheticFuels!$C$4:$C$1000)*1,("Var_cap"=[1]OUT_SyntheticFuels!$B$4:$B$1000)*1,[1]OUT_SyntheticFuels!O$4:O$1000)</f>
        <v>0</v>
      </c>
      <c r="Q2037" s="7" cm="1">
        <f t="array" ref="Q2037">SUMPRODUCT(("CT_CWODETHCCS"=[1]OUT_SyntheticFuels!$C$4:$C$1000)*1,("Var_cap"=[1]OUT_SyntheticFuels!$B$4:$B$1000)*1,[1]OUT_SyntheticFuels!P$4:P$1000)</f>
        <v>0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5.0849467424296899E-2</v>
      </c>
      <c r="G2038" s="7" cm="1">
        <f t="array" ref="G2038">SUMPRODUCT(("SUP_MNRBIO"=[1]OUT_SyntheticFuels!$C$4:$C$1000)*1,("Var_cap"=[1]OUT_SyntheticFuels!$B$4:$B$1000)*1,[1]OUT_SyntheticFuels!F$4:F$1000)</f>
        <v>0.16212939318256075</v>
      </c>
      <c r="H2038" s="7" cm="1">
        <f t="array" ref="H2038">SUMPRODUCT(("SUP_MNRBIO"=[1]OUT_SyntheticFuels!$C$4:$C$1000)*1,("Var_cap"=[1]OUT_SyntheticFuels!$B$4:$B$1000)*1,[1]OUT_SyntheticFuels!G$4:G$1000)</f>
        <v>0.16239904161869395</v>
      </c>
      <c r="I2038" s="7" cm="1">
        <f t="array" ref="I2038">SUMPRODUCT(("SUP_MNRBIO"=[1]OUT_SyntheticFuels!$C$4:$C$1000)*1,("Var_cap"=[1]OUT_SyntheticFuels!$B$4:$B$1000)*1,[1]OUT_SyntheticFuels!H$4:H$1000)</f>
        <v>0.1624019467231386</v>
      </c>
      <c r="J2038" s="7" cm="1">
        <f t="array" ref="J2038">SUMPRODUCT(("SUP_MNRBIO"=[1]OUT_SyntheticFuels!$C$4:$C$1000)*1,("Var_cap"=[1]OUT_SyntheticFuels!$B$4:$B$1000)*1,[1]OUT_SyntheticFuels!I$4:I$1000)</f>
        <v>0.16241042360853591</v>
      </c>
      <c r="K2038" s="7" cm="1">
        <f t="array" ref="K2038">SUMPRODUCT(("SUP_MNRBIO"=[1]OUT_SyntheticFuels!$C$4:$C$1000)*1,("Var_cap"=[1]OUT_SyntheticFuels!$B$4:$B$1000)*1,[1]OUT_SyntheticFuels!J$4:J$1000)</f>
        <v>0.16242503103640216</v>
      </c>
      <c r="L2038" s="7" cm="1">
        <f t="array" ref="L2038">SUMPRODUCT(("SUP_MNRBIO"=[1]OUT_SyntheticFuels!$C$4:$C$1000)*1,("Var_cap"=[1]OUT_SyntheticFuels!$B$4:$B$1000)*1,[1]OUT_SyntheticFuels!K$4:K$1000)</f>
        <v>0.16242482010908962</v>
      </c>
      <c r="M2038" s="7" cm="1">
        <f t="array" ref="M2038">SUMPRODUCT(("SUP_MNRBIO"=[1]OUT_SyntheticFuels!$C$4:$C$1000)*1,("Var_cap"=[1]OUT_SyntheticFuels!$B$4:$B$1000)*1,[1]OUT_SyntheticFuels!L$4:L$1000)</f>
        <v>0.16244415294915135</v>
      </c>
      <c r="N2038" s="7" cm="1">
        <f t="array" ref="N2038">SUMPRODUCT(("SUP_MNRBIO"=[1]OUT_SyntheticFuels!$C$4:$C$1000)*1,("Var_cap"=[1]OUT_SyntheticFuels!$B$4:$B$1000)*1,[1]OUT_SyntheticFuels!M$4:M$1000)</f>
        <v>0.1624270694695498</v>
      </c>
      <c r="O2038" s="7" cm="1">
        <f t="array" ref="O2038">SUMPRODUCT(("SUP_MNRBIO"=[1]OUT_SyntheticFuels!$C$4:$C$1000)*1,("Var_cap"=[1]OUT_SyntheticFuels!$B$4:$B$1000)*1,[1]OUT_SyntheticFuels!N$4:N$1000)</f>
        <v>0.1624337671347055</v>
      </c>
      <c r="P2038" s="7" cm="1">
        <f t="array" ref="P2038">SUMPRODUCT(("SUP_MNRBIO"=[1]OUT_SyntheticFuels!$C$4:$C$1000)*1,("Var_cap"=[1]OUT_SyntheticFuels!$B$4:$B$1000)*1,[1]OUT_SyntheticFuels!O$4:O$1000)</f>
        <v>0.16243191136642066</v>
      </c>
      <c r="Q2038" s="7" cm="1">
        <f t="array" ref="Q2038">SUMPRODUCT(("SUP_MNRBIO"=[1]OUT_SyntheticFuels!$C$4:$C$1000)*1,("Var_cap"=[1]OUT_SyntheticFuels!$B$4:$B$1000)*1,[1]OUT_SyntheticFuels!P$4:P$1000)</f>
        <v>0.1624517272867019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0.21266994600033948</v>
      </c>
      <c r="G2039" s="7" cm="1">
        <f t="array" ref="G2039">SUMPRODUCT(("SUP_WSTBIO"=[1]OUT_SyntheticFuels!$C$4:$C$1000)*1,("Var_cap"=[1]OUT_SyntheticFuels!$B$4:$B$1000)*1,[1]OUT_SyntheticFuels!F$4:F$1000)</f>
        <v>0.21790175540982193</v>
      </c>
      <c r="H2039" s="7" cm="1">
        <f t="array" ref="H2039">SUMPRODUCT(("SUP_WSTBIO"=[1]OUT_SyntheticFuels!$C$4:$C$1000)*1,("Var_cap"=[1]OUT_SyntheticFuels!$B$4:$B$1000)*1,[1]OUT_SyntheticFuels!G$4:G$1000)</f>
        <v>0.21790073147155467</v>
      </c>
      <c r="I2039" s="7" cm="1">
        <f t="array" ref="I2039">SUMPRODUCT(("SUP_WSTBIO"=[1]OUT_SyntheticFuels!$C$4:$C$1000)*1,("Var_cap"=[1]OUT_SyntheticFuels!$B$4:$B$1000)*1,[1]OUT_SyntheticFuels!H$4:H$1000)</f>
        <v>0.2171656376079438</v>
      </c>
      <c r="J2039" s="7" cm="1">
        <f t="array" ref="J2039">SUMPRODUCT(("SUP_WSTBIO"=[1]OUT_SyntheticFuels!$C$4:$C$1000)*1,("Var_cap"=[1]OUT_SyntheticFuels!$B$4:$B$1000)*1,[1]OUT_SyntheticFuels!I$4:I$1000)</f>
        <v>0.21670616843395082</v>
      </c>
      <c r="K2039" s="7" cm="1">
        <f t="array" ref="K2039">SUMPRODUCT(("SUP_WSTBIO"=[1]OUT_SyntheticFuels!$C$4:$C$1000)*1,("Var_cap"=[1]OUT_SyntheticFuels!$B$4:$B$1000)*1,[1]OUT_SyntheticFuels!J$4:J$1000)</f>
        <v>0.21060183973918886</v>
      </c>
      <c r="L2039" s="7" cm="1">
        <f t="array" ref="L2039">SUMPRODUCT(("SUP_WSTBIO"=[1]OUT_SyntheticFuels!$C$4:$C$1000)*1,("Var_cap"=[1]OUT_SyntheticFuels!$B$4:$B$1000)*1,[1]OUT_SyntheticFuels!K$4:K$1000)</f>
        <v>0.20452904958736129</v>
      </c>
      <c r="M2039" s="7" cm="1">
        <f t="array" ref="M2039">SUMPRODUCT(("SUP_WSTBIO"=[1]OUT_SyntheticFuels!$C$4:$C$1000)*1,("Var_cap"=[1]OUT_SyntheticFuels!$B$4:$B$1000)*1,[1]OUT_SyntheticFuels!L$4:L$1000)</f>
        <v>0.19846003718038899</v>
      </c>
      <c r="N2039" s="7" cm="1">
        <f t="array" ref="N2039">SUMPRODUCT(("SUP_WSTBIO"=[1]OUT_SyntheticFuels!$C$4:$C$1000)*1,("Var_cap"=[1]OUT_SyntheticFuels!$B$4:$B$1000)*1,[1]OUT_SyntheticFuels!M$4:M$1000)</f>
        <v>0.19845437494292495</v>
      </c>
      <c r="O2039" s="7" cm="1">
        <f t="array" ref="O2039">SUMPRODUCT(("SUP_WSTBIO"=[1]OUT_SyntheticFuels!$C$4:$C$1000)*1,("Var_cap"=[1]OUT_SyntheticFuels!$B$4:$B$1000)*1,[1]OUT_SyntheticFuels!N$4:N$1000)</f>
        <v>0.19845031370100108</v>
      </c>
      <c r="P2039" s="7" cm="1">
        <f t="array" ref="P2039">SUMPRODUCT(("SUP_WSTBIO"=[1]OUT_SyntheticFuels!$C$4:$C$1000)*1,("Var_cap"=[1]OUT_SyntheticFuels!$B$4:$B$1000)*1,[1]OUT_SyntheticFuels!O$4:O$1000)</f>
        <v>0.19844803095202213</v>
      </c>
      <c r="Q2039" s="7" cm="1">
        <f t="array" ref="Q2039">SUMPRODUCT(("SUP_WSTBIO"=[1]OUT_SyntheticFuels!$C$4:$C$1000)*1,("Var_cap"=[1]OUT_SyntheticFuels!$B$4:$B$1000)*1,[1]OUT_SyntheticFuels!P$4:P$1000)</f>
        <v>0.19841663184756519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4.5947047233115198E-5</v>
      </c>
      <c r="L2041" s="7" cm="1">
        <f t="array" ref="L2041">SUMPRODUCT(("SUP_WSTHTGBIO"=[1]OUT_SyntheticFuels!$C$4:$C$1000)*1,("Var_cap"=[1]OUT_SyntheticFuels!$B$4:$B$1000)*1,[1]OUT_SyntheticFuels!K$4:K$1000)</f>
        <v>4.862727751808068E-5</v>
      </c>
      <c r="M2041" s="7" cm="1">
        <f t="array" ref="M2041">SUMPRODUCT(("SUP_WSTHTGBIO"=[1]OUT_SyntheticFuels!$C$4:$C$1000)*1,("Var_cap"=[1]OUT_SyntheticFuels!$B$4:$B$1000)*1,[1]OUT_SyntheticFuels!L$4:L$1000)</f>
        <v>5.8485694648619991E-5</v>
      </c>
      <c r="N2041" s="7" cm="1">
        <f t="array" ref="N2041">SUMPRODUCT(("SUP_WSTHTGBIO"=[1]OUT_SyntheticFuels!$C$4:$C$1000)*1,("Var_cap"=[1]OUT_SyntheticFuels!$B$4:$B$1000)*1,[1]OUT_SyntheticFuels!M$4:M$1000)</f>
        <v>5.34300682597352E-5</v>
      </c>
      <c r="O2041" s="7" cm="1">
        <f t="array" ref="O2041">SUMPRODUCT(("SUP_WSTHTGBIO"=[1]OUT_SyntheticFuels!$C$4:$C$1000)*1,("Var_cap"=[1]OUT_SyntheticFuels!$B$4:$B$1000)*1,[1]OUT_SyntheticFuels!N$4:N$1000)</f>
        <v>6.9586273554046203E-5</v>
      </c>
      <c r="P2041" s="7" cm="1">
        <f t="array" ref="P2041">SUMPRODUCT(("SUP_WSTHTGBIO"=[1]OUT_SyntheticFuels!$C$4:$C$1000)*1,("Var_cap"=[1]OUT_SyntheticFuels!$B$4:$B$1000)*1,[1]OUT_SyntheticFuels!O$4:O$1000)</f>
        <v>6.7983019269194614E-5</v>
      </c>
      <c r="Q2041" s="7" cm="1">
        <f t="array" ref="Q2041">SUMPRODUCT(("SUP_WSTHTGBIO"=[1]OUT_SyntheticFuels!$C$4:$C$1000)*1,("Var_cap"=[1]OUT_SyntheticFuels!$B$4:$B$1000)*1,[1]OUT_SyntheticFuels!P$4:P$1000)</f>
        <v>1.2834855090279647E-4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0</v>
      </c>
      <c r="L2042" s="7" cm="1">
        <f t="array" ref="L2042">SUMPRODUCT(("SUP_WSTHTGBIOCCS"=[1]OUT_SyntheticFuels!$C$4:$C$1000)*1,("Var_cap"=[1]OUT_SyntheticFuels!$B$4:$B$1000)*1,[1]OUT_SyntheticFuels!K$4:K$1000)</f>
        <v>0</v>
      </c>
      <c r="M2042" s="7" cm="1">
        <f t="array" ref="M2042">SUMPRODUCT(("SUP_WSTHTGBIOCCS"=[1]OUT_SyntheticFuels!$C$4:$C$1000)*1,("Var_cap"=[1]OUT_SyntheticFuels!$B$4:$B$1000)*1,[1]OUT_SyntheticFuels!L$4:L$1000)</f>
        <v>0</v>
      </c>
      <c r="N2042" s="7" cm="1">
        <f t="array" ref="N2042">SUMPRODUCT(("SUP_WSTHTGBIOCCS"=[1]OUT_SyntheticFuels!$C$4:$C$1000)*1,("Var_cap"=[1]OUT_SyntheticFuels!$B$4:$B$1000)*1,[1]OUT_SyntheticFuels!M$4:M$1000)</f>
        <v>0</v>
      </c>
      <c r="O2042" s="7" cm="1">
        <f t="array" ref="O2042">SUMPRODUCT(("SUP_WSTHTGBIOCCS"=[1]OUT_SyntheticFuels!$C$4:$C$1000)*1,("Var_cap"=[1]OUT_SyntheticFuels!$B$4:$B$1000)*1,[1]OUT_SyntheticFuels!N$4:N$1000)</f>
        <v>0</v>
      </c>
      <c r="P2042" s="7" cm="1">
        <f t="array" ref="P2042">SUMPRODUCT(("SUP_WSTHTGBIOCCS"=[1]OUT_SyntheticFuels!$C$4:$C$1000)*1,("Var_cap"=[1]OUT_SyntheticFuels!$B$4:$B$1000)*1,[1]OUT_SyntheticFuels!O$4:O$1000)</f>
        <v>0</v>
      </c>
      <c r="Q2042" s="7" cm="1">
        <f t="array" ref="Q2042">SUMPRODUCT(("SUP_WSTHTGBIOCCS"=[1]OUT_SyntheticFuels!$C$4:$C$1000)*1,("Var_cap"=[1]OUT_SyntheticFuels!$B$4:$B$1000)*1,[1]OUT_SyntheticFuels!P$4:P$1000)</f>
        <v>0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1.36672707307128E-6</v>
      </c>
      <c r="G2043" s="7" cm="1">
        <f t="array" ref="G2043">SUMPRODUCT(("SUP_WODBIO"=[1]OUT_SyntheticFuels!$C$4:$C$1000)*1,("Var_cap"=[1]OUT_SyntheticFuels!$B$4:$B$1000)*1,[1]OUT_SyntheticFuels!F$4:F$1000)</f>
        <v>3.5256324169046257E-5</v>
      </c>
      <c r="H2043" s="7" cm="1">
        <f t="array" ref="H2043">SUMPRODUCT(("SUP_WODBIO"=[1]OUT_SyntheticFuels!$C$4:$C$1000)*1,("Var_cap"=[1]OUT_SyntheticFuels!$B$4:$B$1000)*1,[1]OUT_SyntheticFuels!G$4:G$1000)</f>
        <v>3.7540988397705427E-5</v>
      </c>
      <c r="I2043" s="7" cm="1">
        <f t="array" ref="I2043">SUMPRODUCT(("SUP_WODBIO"=[1]OUT_SyntheticFuels!$C$4:$C$1000)*1,("Var_cap"=[1]OUT_SyntheticFuels!$B$4:$B$1000)*1,[1]OUT_SyntheticFuels!H$4:H$1000)</f>
        <v>3.8083533955287077E-5</v>
      </c>
      <c r="J2043" s="7" cm="1">
        <f t="array" ref="J2043">SUMPRODUCT(("SUP_WODBIO"=[1]OUT_SyntheticFuels!$C$4:$C$1000)*1,("Var_cap"=[1]OUT_SyntheticFuels!$B$4:$B$1000)*1,[1]OUT_SyntheticFuels!I$4:I$1000)</f>
        <v>6.454535797943494E-5</v>
      </c>
      <c r="K2043" s="7" cm="1">
        <f t="array" ref="K2043">SUMPRODUCT(("SUP_WODBIO"=[1]OUT_SyntheticFuels!$C$4:$C$1000)*1,("Var_cap"=[1]OUT_SyntheticFuels!$B$4:$B$1000)*1,[1]OUT_SyntheticFuels!J$4:J$1000)</f>
        <v>5.9051153794165738E-5</v>
      </c>
      <c r="L2043" s="7" cm="1">
        <f t="array" ref="L2043">SUMPRODUCT(("SUP_WODBIO"=[1]OUT_SyntheticFuels!$C$4:$C$1000)*1,("Var_cap"=[1]OUT_SyntheticFuels!$B$4:$B$1000)*1,[1]OUT_SyntheticFuels!K$4:K$1000)</f>
        <v>5.8164309238913143E-5</v>
      </c>
      <c r="M2043" s="7" cm="1">
        <f t="array" ref="M2043">SUMPRODUCT(("SUP_WODBIO"=[1]OUT_SyntheticFuels!$C$4:$C$1000)*1,("Var_cap"=[1]OUT_SyntheticFuels!$B$4:$B$1000)*1,[1]OUT_SyntheticFuels!L$4:L$1000)</f>
        <v>9.1462139222326429E-5</v>
      </c>
      <c r="N2043" s="7" cm="1">
        <f t="array" ref="N2043">SUMPRODUCT(("SUP_WODBIO"=[1]OUT_SyntheticFuels!$C$4:$C$1000)*1,("Var_cap"=[1]OUT_SyntheticFuels!$B$4:$B$1000)*1,[1]OUT_SyntheticFuels!M$4:M$1000)</f>
        <v>7.3344488975640354E-5</v>
      </c>
      <c r="O2043" s="7" cm="1">
        <f t="array" ref="O2043">SUMPRODUCT(("SUP_WODBIO"=[1]OUT_SyntheticFuels!$C$4:$C$1000)*1,("Var_cap"=[1]OUT_SyntheticFuels!$B$4:$B$1000)*1,[1]OUT_SyntheticFuels!N$4:N$1000)</f>
        <v>1.0776839553515037E-4</v>
      </c>
      <c r="P2043" s="7" cm="1">
        <f t="array" ref="P2043">SUMPRODUCT(("SUP_WODBIO"=[1]OUT_SyntheticFuels!$C$4:$C$1000)*1,("Var_cap"=[1]OUT_SyntheticFuels!$B$4:$B$1000)*1,[1]OUT_SyntheticFuels!O$4:O$1000)</f>
        <v>9.344607226313974E-5</v>
      </c>
      <c r="Q2043" s="7" cm="1">
        <f t="array" ref="Q2043">SUMPRODUCT(("SUP_WODBIO"=[1]OUT_SyntheticFuels!$C$4:$C$1000)*1,("Var_cap"=[1]OUT_SyntheticFuels!$B$4:$B$1000)*1,[1]OUT_SyntheticFuels!P$4:P$1000)</f>
        <v>1.9503180291092828E-4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0</v>
      </c>
      <c r="L2044" s="7" cm="1">
        <f t="array" ref="L2044">SUMPRODUCT(("SUP_WODBIOCCS"=[1]OUT_SyntheticFuels!$C$4:$C$1000)*1,("Var_cap"=[1]OUT_SyntheticFuels!$B$4:$B$1000)*1,[1]OUT_SyntheticFuels!K$4:K$1000)</f>
        <v>0</v>
      </c>
      <c r="M2044" s="7" cm="1">
        <f t="array" ref="M2044">SUMPRODUCT(("SUP_WODBIOCCS"=[1]OUT_SyntheticFuels!$C$4:$C$1000)*1,("Var_cap"=[1]OUT_SyntheticFuels!$B$4:$B$1000)*1,[1]OUT_SyntheticFuels!L$4:L$1000)</f>
        <v>0</v>
      </c>
      <c r="N2044" s="7" cm="1">
        <f t="array" ref="N2044">SUMPRODUCT(("SUP_WODBIOCCS"=[1]OUT_SyntheticFuels!$C$4:$C$1000)*1,("Var_cap"=[1]OUT_SyntheticFuels!$B$4:$B$1000)*1,[1]OUT_SyntheticFuels!M$4:M$1000)</f>
        <v>0</v>
      </c>
      <c r="O2044" s="7" cm="1">
        <f t="array" ref="O2044">SUMPRODUCT(("SUP_WODBIOCCS"=[1]OUT_SyntheticFuels!$C$4:$C$1000)*1,("Var_cap"=[1]OUT_SyntheticFuels!$B$4:$B$1000)*1,[1]OUT_SyntheticFuels!N$4:N$1000)</f>
        <v>0</v>
      </c>
      <c r="P2044" s="7" cm="1">
        <f t="array" ref="P2044">SUMPRODUCT(("SUP_WODBIOCCS"=[1]OUT_SyntheticFuels!$C$4:$C$1000)*1,("Var_cap"=[1]OUT_SyntheticFuels!$B$4:$B$1000)*1,[1]OUT_SyntheticFuels!O$4:O$1000)</f>
        <v>0</v>
      </c>
      <c r="Q2044" s="7" cm="1">
        <f t="array" ref="Q2044">SUMPRODUCT(("SUP_WODBIOCCS"=[1]OUT_SyntheticFuels!$C$4:$C$1000)*1,("Var_cap"=[1]OUT_SyntheticFuels!$B$4:$B$1000)*1,[1]OUT_SyntheticFuels!P$4:P$1000)</f>
        <v>0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4.2365171382435063E-2</v>
      </c>
      <c r="G2045" s="7" cm="1">
        <f t="array" ref="G2045">SUMPRODUCT(("SUP_BIONGA"=[1]OUT_SyntheticFuels!$C$4:$C$1000)*1,("Var_cap"=[1]OUT_SyntheticFuels!$B$4:$B$1000)*1,[1]OUT_SyntheticFuels!F$4:F$1000)</f>
        <v>0.11283604947286192</v>
      </c>
      <c r="H2045" s="7" cm="1">
        <f t="array" ref="H2045">SUMPRODUCT(("SUP_BIONGA"=[1]OUT_SyntheticFuels!$C$4:$C$1000)*1,("Var_cap"=[1]OUT_SyntheticFuels!$B$4:$B$1000)*1,[1]OUT_SyntheticFuels!G$4:G$1000)</f>
        <v>0.10954986042723266</v>
      </c>
      <c r="I2045" s="7" cm="1">
        <f t="array" ref="I2045">SUMPRODUCT(("SUP_BIONGA"=[1]OUT_SyntheticFuels!$C$4:$C$1000)*1,("Var_cap"=[1]OUT_SyntheticFuels!$B$4:$B$1000)*1,[1]OUT_SyntheticFuels!H$4:H$1000)</f>
        <v>0.10429171110543503</v>
      </c>
      <c r="J2045" s="7" cm="1">
        <f t="array" ref="J2045">SUMPRODUCT(("SUP_BIONGA"=[1]OUT_SyntheticFuels!$C$4:$C$1000)*1,("Var_cap"=[1]OUT_SyntheticFuels!$B$4:$B$1000)*1,[1]OUT_SyntheticFuels!I$4:I$1000)</f>
        <v>0.10413551965739311</v>
      </c>
      <c r="K2045" s="7" cm="1">
        <f t="array" ref="K2045">SUMPRODUCT(("SUP_BIONGA"=[1]OUT_SyntheticFuels!$C$4:$C$1000)*1,("Var_cap"=[1]OUT_SyntheticFuels!$B$4:$B$1000)*1,[1]OUT_SyntheticFuels!J$4:J$1000)</f>
        <v>0.10408221225948826</v>
      </c>
      <c r="L2045" s="7" cm="1">
        <f t="array" ref="L2045">SUMPRODUCT(("SUP_BIONGA"=[1]OUT_SyntheticFuels!$C$4:$C$1000)*1,("Var_cap"=[1]OUT_SyntheticFuels!$B$4:$B$1000)*1,[1]OUT_SyntheticFuels!K$4:K$1000)</f>
        <v>0.10408307584634249</v>
      </c>
      <c r="M2045" s="7" cm="1">
        <f t="array" ref="M2045">SUMPRODUCT(("SUP_BIONGA"=[1]OUT_SyntheticFuels!$C$4:$C$1000)*1,("Var_cap"=[1]OUT_SyntheticFuels!$B$4:$B$1000)*1,[1]OUT_SyntheticFuels!L$4:L$1000)</f>
        <v>0.1041746099440207</v>
      </c>
      <c r="N2045" s="7" cm="1">
        <f t="array" ref="N2045">SUMPRODUCT(("SUP_BIONGA"=[1]OUT_SyntheticFuels!$C$4:$C$1000)*1,("Var_cap"=[1]OUT_SyntheticFuels!$B$4:$B$1000)*1,[1]OUT_SyntheticFuels!M$4:M$1000)</f>
        <v>0.10416668653604959</v>
      </c>
      <c r="O2045" s="7" cm="1">
        <f t="array" ref="O2045">SUMPRODUCT(("SUP_BIONGA"=[1]OUT_SyntheticFuels!$C$4:$C$1000)*1,("Var_cap"=[1]OUT_SyntheticFuels!$B$4:$B$1000)*1,[1]OUT_SyntheticFuels!N$4:N$1000)</f>
        <v>0.10421193027206196</v>
      </c>
      <c r="P2045" s="7" cm="1">
        <f t="array" ref="P2045">SUMPRODUCT(("SUP_BIONGA"=[1]OUT_SyntheticFuels!$C$4:$C$1000)*1,("Var_cap"=[1]OUT_SyntheticFuels!$B$4:$B$1000)*1,[1]OUT_SyntheticFuels!O$4:O$1000)</f>
        <v>0.10421117959993628</v>
      </c>
      <c r="Q2045" s="7" cm="1">
        <f t="array" ref="Q2045">SUMPRODUCT(("SUP_BIONGA"=[1]OUT_SyntheticFuels!$C$4:$C$1000)*1,("Var_cap"=[1]OUT_SyntheticFuels!$B$4:$B$1000)*1,[1]OUT_SyntheticFuels!P$4:P$1000)</f>
        <v>0.10442120593589208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0.36381684933395064</v>
      </c>
      <c r="G2046" s="7" cm="1">
        <f t="array" ref="G2046">SUMPRODUCT(("CT_CWODPLT"=[1]OUT_SyntheticFuels!$C$4:$C$1000)*1,("Var_cap"=[1]OUT_SyntheticFuels!$B$4:$B$1000)*1,[1]OUT_SyntheticFuels!F$4:F$1000)</f>
        <v>0.4148109714167838</v>
      </c>
      <c r="H2046" s="7" cm="1">
        <f t="array" ref="H2046">SUMPRODUCT(("CT_CWODPLT"=[1]OUT_SyntheticFuels!$C$4:$C$1000)*1,("Var_cap"=[1]OUT_SyntheticFuels!$B$4:$B$1000)*1,[1]OUT_SyntheticFuels!G$4:G$1000)</f>
        <v>0.41481445316757665</v>
      </c>
      <c r="I2046" s="7" cm="1">
        <f t="array" ref="I2046">SUMPRODUCT(("CT_CWODPLT"=[1]OUT_SyntheticFuels!$C$4:$C$1000)*1,("Var_cap"=[1]OUT_SyntheticFuels!$B$4:$B$1000)*1,[1]OUT_SyntheticFuels!H$4:H$1000)</f>
        <v>0.41558440858953316</v>
      </c>
      <c r="J2046" s="7" cm="1">
        <f t="array" ref="J2046">SUMPRODUCT(("CT_CWODPLT"=[1]OUT_SyntheticFuels!$C$4:$C$1000)*1,("Var_cap"=[1]OUT_SyntheticFuels!$B$4:$B$1000)*1,[1]OUT_SyntheticFuels!I$4:I$1000)</f>
        <v>0.43506409506072091</v>
      </c>
      <c r="K2046" s="7" cm="1">
        <f t="array" ref="K2046">SUMPRODUCT(("CT_CWODPLT"=[1]OUT_SyntheticFuels!$C$4:$C$1000)*1,("Var_cap"=[1]OUT_SyntheticFuels!$B$4:$B$1000)*1,[1]OUT_SyntheticFuels!J$4:J$1000)</f>
        <v>0.46456635742484043</v>
      </c>
      <c r="L2046" s="7" cm="1">
        <f t="array" ref="L2046">SUMPRODUCT(("CT_CWODPLT"=[1]OUT_SyntheticFuels!$C$4:$C$1000)*1,("Var_cap"=[1]OUT_SyntheticFuels!$B$4:$B$1000)*1,[1]OUT_SyntheticFuels!K$4:K$1000)</f>
        <v>0.4638722656293443</v>
      </c>
      <c r="M2046" s="7" cm="1">
        <f t="array" ref="M2046">SUMPRODUCT(("CT_CWODPLT"=[1]OUT_SyntheticFuels!$C$4:$C$1000)*1,("Var_cap"=[1]OUT_SyntheticFuels!$B$4:$B$1000)*1,[1]OUT_SyntheticFuels!L$4:L$1000)</f>
        <v>0.47058513736279439</v>
      </c>
      <c r="N2046" s="7" cm="1">
        <f t="array" ref="N2046">SUMPRODUCT(("CT_CWODPLT"=[1]OUT_SyntheticFuels!$C$4:$C$1000)*1,("Var_cap"=[1]OUT_SyntheticFuels!$B$4:$B$1000)*1,[1]OUT_SyntheticFuels!M$4:M$1000)</f>
        <v>0.46964609400983776</v>
      </c>
      <c r="O2046" s="7" cm="1">
        <f t="array" ref="O2046">SUMPRODUCT(("CT_CWODPLT"=[1]OUT_SyntheticFuels!$C$4:$C$1000)*1,("Var_cap"=[1]OUT_SyntheticFuels!$B$4:$B$1000)*1,[1]OUT_SyntheticFuels!N$4:N$1000)</f>
        <v>0.47016818315892639</v>
      </c>
      <c r="P2046" s="7" cm="1">
        <f t="array" ref="P2046">SUMPRODUCT(("CT_CWODPLT"=[1]OUT_SyntheticFuels!$C$4:$C$1000)*1,("Var_cap"=[1]OUT_SyntheticFuels!$B$4:$B$1000)*1,[1]OUT_SyntheticFuels!O$4:O$1000)</f>
        <v>0.46455651465454556</v>
      </c>
      <c r="Q2046" s="7" cm="1">
        <f t="array" ref="Q2046">SUMPRODUCT(("CT_CWODPLT"=[1]OUT_SyntheticFuels!$C$4:$C$1000)*1,("Var_cap"=[1]OUT_SyntheticFuels!$B$4:$B$1000)*1,[1]OUT_SyntheticFuels!P$4:P$1000)</f>
        <v>0.45758728179430114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1.4595196386991499E-6</v>
      </c>
      <c r="J2047" s="7" cm="1">
        <f t="array" ref="J2047">SUMPRODUCT(("SUP_H2NGA"=[1]OUT_SyntheticFuels!$C$4:$C$1000)*1,("Var_cap"=[1]OUT_SyntheticFuels!$B$4:$B$1000)*1,[1]OUT_SyntheticFuels!I$4:I$1000)</f>
        <v>3.2643518356361178E-6</v>
      </c>
      <c r="K2047" s="7" cm="1">
        <f t="array" ref="K2047">SUMPRODUCT(("SUP_H2NGA"=[1]OUT_SyntheticFuels!$C$4:$C$1000)*1,("Var_cap"=[1]OUT_SyntheticFuels!$B$4:$B$1000)*1,[1]OUT_SyntheticFuels!J$4:J$1000)</f>
        <v>4.6119037693382002E-6</v>
      </c>
      <c r="L2047" s="7" cm="1">
        <f t="array" ref="L2047">SUMPRODUCT(("SUP_H2NGA"=[1]OUT_SyntheticFuels!$C$4:$C$1000)*1,("Var_cap"=[1]OUT_SyntheticFuels!$B$4:$B$1000)*1,[1]OUT_SyntheticFuels!K$4:K$1000)</f>
        <v>5.9617310059142693E-6</v>
      </c>
      <c r="M2047" s="7" cm="1">
        <f t="array" ref="M2047">SUMPRODUCT(("SUP_H2NGA"=[1]OUT_SyntheticFuels!$C$4:$C$1000)*1,("Var_cap"=[1]OUT_SyntheticFuels!$B$4:$B$1000)*1,[1]OUT_SyntheticFuels!L$4:L$1000)</f>
        <v>7.1340781661658209E-6</v>
      </c>
      <c r="N2047" s="7" cm="1">
        <f t="array" ref="N2047">SUMPRODUCT(("SUP_H2NGA"=[1]OUT_SyntheticFuels!$C$4:$C$1000)*1,("Var_cap"=[1]OUT_SyntheticFuels!$B$4:$B$1000)*1,[1]OUT_SyntheticFuels!M$4:M$1000)</f>
        <v>6.9106751191266092E-6</v>
      </c>
      <c r="O2047" s="7" cm="1">
        <f t="array" ref="O2047">SUMPRODUCT(("SUP_H2NGA"=[1]OUT_SyntheticFuels!$C$4:$C$1000)*1,("Var_cap"=[1]OUT_SyntheticFuels!$B$4:$B$1000)*1,[1]OUT_SyntheticFuels!N$4:N$1000)</f>
        <v>5.4936997415181091E-6</v>
      </c>
      <c r="P2047" s="7" cm="1">
        <f t="array" ref="P2047">SUMPRODUCT(("SUP_H2NGA"=[1]OUT_SyntheticFuels!$C$4:$C$1000)*1,("Var_cap"=[1]OUT_SyntheticFuels!$B$4:$B$1000)*1,[1]OUT_SyntheticFuels!O$4:O$1000)</f>
        <v>5.0554595871944696E-6</v>
      </c>
      <c r="Q2047" s="7" cm="1">
        <f t="array" ref="Q2047">SUMPRODUCT(("SUP_H2NGA"=[1]OUT_SyntheticFuels!$C$4:$C$1000)*1,("Var_cap"=[1]OUT_SyntheticFuels!$B$4:$B$1000)*1,[1]OUT_SyntheticFuels!P$4:P$1000)</f>
        <v>1.0810589192500781E-5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1.8722398155616099E-6</v>
      </c>
      <c r="J2048" s="7" cm="1">
        <f t="array" ref="J2048">SUMPRODUCT(("SUP_H2DSL"=[1]OUT_SyntheticFuels!$C$4:$C$1000)*1,("Var_cap"=[1]OUT_SyntheticFuels!$B$4:$B$1000)*1,[1]OUT_SyntheticFuels!I$4:I$1000)</f>
        <v>4.3041072921627419E-6</v>
      </c>
      <c r="K2048" s="7" cm="1">
        <f t="array" ref="K2048">SUMPRODUCT(("SUP_H2DSL"=[1]OUT_SyntheticFuels!$C$4:$C$1000)*1,("Var_cap"=[1]OUT_SyntheticFuels!$B$4:$B$1000)*1,[1]OUT_SyntheticFuels!J$4:J$1000)</f>
        <v>5.7621611216971102E-6</v>
      </c>
      <c r="L2048" s="7" cm="1">
        <f t="array" ref="L2048">SUMPRODUCT(("SUP_H2DSL"=[1]OUT_SyntheticFuels!$C$4:$C$1000)*1,("Var_cap"=[1]OUT_SyntheticFuels!$B$4:$B$1000)*1,[1]OUT_SyntheticFuels!K$4:K$1000)</f>
        <v>7.1263893059503504E-6</v>
      </c>
      <c r="M2048" s="7" cm="1">
        <f t="array" ref="M2048">SUMPRODUCT(("SUP_H2DSL"=[1]OUT_SyntheticFuels!$C$4:$C$1000)*1,("Var_cap"=[1]OUT_SyntheticFuels!$B$4:$B$1000)*1,[1]OUT_SyntheticFuels!L$4:L$1000)</f>
        <v>8.5638896775681304E-6</v>
      </c>
      <c r="N2048" s="7" cm="1">
        <f t="array" ref="N2048">SUMPRODUCT(("SUP_H2DSL"=[1]OUT_SyntheticFuels!$C$4:$C$1000)*1,("Var_cap"=[1]OUT_SyntheticFuels!$B$4:$B$1000)*1,[1]OUT_SyntheticFuels!M$4:M$1000)</f>
        <v>9.0124669149161387E-6</v>
      </c>
      <c r="O2048" s="7" cm="1">
        <f t="array" ref="O2048">SUMPRODUCT(("SUP_H2DSL"=[1]OUT_SyntheticFuels!$C$4:$C$1000)*1,("Var_cap"=[1]OUT_SyntheticFuels!$B$4:$B$1000)*1,[1]OUT_SyntheticFuels!N$4:N$1000)</f>
        <v>7.8523779493012591E-6</v>
      </c>
      <c r="P2048" s="7" cm="1">
        <f t="array" ref="P2048">SUMPRODUCT(("SUP_H2DSL"=[1]OUT_SyntheticFuels!$C$4:$C$1000)*1,("Var_cap"=[1]OUT_SyntheticFuels!$B$4:$B$1000)*1,[1]OUT_SyntheticFuels!O$4:O$1000)</f>
        <v>7.7853142413885299E-6</v>
      </c>
      <c r="Q2048" s="7" cm="1">
        <f t="array" ref="Q2048">SUMPRODUCT(("SUP_H2DSL"=[1]OUT_SyntheticFuels!$C$4:$C$1000)*1,("Var_cap"=[1]OUT_SyntheticFuels!$B$4:$B$1000)*1,[1]OUT_SyntheticFuels!P$4:P$1000)</f>
        <v>1.4677364042586041E-5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1.7199474472427699E-6</v>
      </c>
      <c r="J2049" s="7" cm="1">
        <f t="array" ref="J2049">SUMPRODUCT(("SUP_H2GSL"=[1]OUT_SyntheticFuels!$C$4:$C$1000)*1,("Var_cap"=[1]OUT_SyntheticFuels!$B$4:$B$1000)*1,[1]OUT_SyntheticFuels!I$4:I$1000)</f>
        <v>3.9343619868680571E-6</v>
      </c>
      <c r="K2049" s="7" cm="1">
        <f t="array" ref="K2049">SUMPRODUCT(("SUP_H2GSL"=[1]OUT_SyntheticFuels!$C$4:$C$1000)*1,("Var_cap"=[1]OUT_SyntheticFuels!$B$4:$B$1000)*1,[1]OUT_SyntheticFuels!J$4:J$1000)</f>
        <v>5.2589488750720098E-6</v>
      </c>
      <c r="L2049" s="7" cm="1">
        <f t="array" ref="L2049">SUMPRODUCT(("SUP_H2GSL"=[1]OUT_SyntheticFuels!$C$4:$C$1000)*1,("Var_cap"=[1]OUT_SyntheticFuels!$B$4:$B$1000)*1,[1]OUT_SyntheticFuels!K$4:K$1000)</f>
        <v>6.4797962026546893E-6</v>
      </c>
      <c r="M2049" s="7" cm="1">
        <f t="array" ref="M2049">SUMPRODUCT(("SUP_H2GSL"=[1]OUT_SyntheticFuels!$C$4:$C$1000)*1,("Var_cap"=[1]OUT_SyntheticFuels!$B$4:$B$1000)*1,[1]OUT_SyntheticFuels!L$4:L$1000)</f>
        <v>7.7391337758131503E-6</v>
      </c>
      <c r="N2049" s="7" cm="1">
        <f t="array" ref="N2049">SUMPRODUCT(("SUP_H2GSL"=[1]OUT_SyntheticFuels!$C$4:$C$1000)*1,("Var_cap"=[1]OUT_SyntheticFuels!$B$4:$B$1000)*1,[1]OUT_SyntheticFuels!M$4:M$1000)</f>
        <v>8.1061805022748903E-6</v>
      </c>
      <c r="O2049" s="7" cm="1">
        <f t="array" ref="O2049">SUMPRODUCT(("SUP_H2GSL"=[1]OUT_SyntheticFuels!$C$4:$C$1000)*1,("Var_cap"=[1]OUT_SyntheticFuels!$B$4:$B$1000)*1,[1]OUT_SyntheticFuels!N$4:N$1000)</f>
        <v>7.0514768808695303E-6</v>
      </c>
      <c r="P2049" s="7" cm="1">
        <f t="array" ref="P2049">SUMPRODUCT(("SUP_H2GSL"=[1]OUT_SyntheticFuels!$C$4:$C$1000)*1,("Var_cap"=[1]OUT_SyntheticFuels!$B$4:$B$1000)*1,[1]OUT_SyntheticFuels!O$4:O$1000)</f>
        <v>7.0006813325695807E-6</v>
      </c>
      <c r="Q2049" s="7" cm="1">
        <f t="array" ref="Q2049">SUMPRODUCT(("SUP_H2GSL"=[1]OUT_SyntheticFuels!$C$4:$C$1000)*1,("Var_cap"=[1]OUT_SyntheticFuels!$B$4:$B$1000)*1,[1]OUT_SyntheticFuels!P$4:P$1000)</f>
        <v>1.3220502002769468E-5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5.3469967223414086E-3</v>
      </c>
      <c r="G2050" s="3">
        <f t="shared" si="2211"/>
        <v>1.3206180293740122</v>
      </c>
      <c r="H2050" s="3">
        <f t="shared" si="2211"/>
        <v>4.7625112752599987</v>
      </c>
      <c r="I2050" s="3">
        <f t="shared" si="2211"/>
        <v>4.620844322960628</v>
      </c>
      <c r="J2050" s="3">
        <f t="shared" si="2211"/>
        <v>2.6619422847702934</v>
      </c>
      <c r="K2050" s="3">
        <f t="shared" si="2211"/>
        <v>2.9282202022353867</v>
      </c>
      <c r="L2050" s="3">
        <f t="shared" ref="L2050:O2050" si="2212">SUM(L2051,L2053,L2057,L2061,L2077,L2084,L2092,L2094,L2102,L2106,L2100)</f>
        <v>7.3839367335713071</v>
      </c>
      <c r="M2050" s="3">
        <f t="shared" si="2212"/>
        <v>5.0156764011598183</v>
      </c>
      <c r="N2050" s="3">
        <f t="shared" si="2212"/>
        <v>4.4067236588797414</v>
      </c>
      <c r="O2050" s="3">
        <f t="shared" si="2212"/>
        <v>3.9153615471641672</v>
      </c>
      <c r="P2050" s="3">
        <f>SUM(P2051,P2053,P2057,P2061,P2077,P2084,P2092,P2094,P2102,P2106,P2100)</f>
        <v>8.5675737041975442</v>
      </c>
      <c r="Q2050" s="3">
        <f>SUM(Q2051,Q2053,Q2057,Q2061,Q2077,Q2084,Q2092,Q2094,Q2102,Q2106,Q2100)</f>
        <v>5.4533573213450479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1.2327126160089801</v>
      </c>
      <c r="H2051" s="1">
        <f t="shared" si="2215"/>
        <v>0.82085392331360996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0.11444732056044189</v>
      </c>
      <c r="N2051" s="1">
        <f t="shared" si="2215"/>
        <v>1.2582999553999277</v>
      </c>
      <c r="O2051" s="1">
        <f t="shared" si="2215"/>
        <v>2.60208462895428E-2</v>
      </c>
      <c r="P2051" s="1">
        <f>+P2052</f>
        <v>0.21945731593770934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1.2327126160089801</v>
      </c>
      <c r="H2052" s="1">
        <f>'[1]Electricity and CHPs_NCAP'!D$14</f>
        <v>0.82085392331360996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0.11444732056044189</v>
      </c>
      <c r="N2052" s="1">
        <f>'[1]Electricity and CHPs_NCAP'!J$14</f>
        <v>1.2582999553999277</v>
      </c>
      <c r="O2052" s="1">
        <f>'[1]Electricity and CHPs_NCAP'!K$14</f>
        <v>2.60208462895428E-2</v>
      </c>
      <c r="P2052" s="1">
        <f>'[1]Electricity and CHPs_NCAP'!L$14</f>
        <v>0.21945731593770934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4.05731210737205E-3</v>
      </c>
      <c r="H2053" s="1">
        <f t="shared" si="2217"/>
        <v>9.0380655851081872E-3</v>
      </c>
      <c r="I2053" s="1">
        <f t="shared" si="2217"/>
        <v>6.5430662520674088E-2</v>
      </c>
      <c r="J2053" s="1">
        <f t="shared" si="2217"/>
        <v>6.6476668180561041E-2</v>
      </c>
      <c r="K2053" s="1">
        <f t="shared" si="2217"/>
        <v>0.12648317617527702</v>
      </c>
      <c r="L2053" s="1">
        <f t="shared" ref="L2053:O2053" si="2218">SUM(L2054:L2056)</f>
        <v>6.9292871170395459E-6</v>
      </c>
      <c r="M2053" s="1">
        <f t="shared" si="2218"/>
        <v>1.2552039691231571E-4</v>
      </c>
      <c r="N2053" s="1">
        <f t="shared" si="2218"/>
        <v>7.7587119297525544E-6</v>
      </c>
      <c r="O2053" s="1">
        <f t="shared" si="2218"/>
        <v>5.1604687755033582E-4</v>
      </c>
      <c r="P2053" s="1">
        <f>SUM(P2054:P2056)</f>
        <v>6.8187678483157735E-5</v>
      </c>
      <c r="Q2053" s="1">
        <f>SUM(Q2054:Q2056)</f>
        <v>1.1539552686056873E-3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3.0636459001313083E-3</v>
      </c>
      <c r="H2054" s="1">
        <f>'[1]Electricity and CHPs_NCAP'!D$15</f>
        <v>7.8086508316877155E-3</v>
      </c>
      <c r="I2054" s="1">
        <f>'[1]Electricity and CHPs_NCAP'!E$15</f>
        <v>6.5413469165630678E-2</v>
      </c>
      <c r="J2054" s="1">
        <f>'[1]Electricity and CHPs_NCAP'!F$15</f>
        <v>6.647314225871237E-2</v>
      </c>
      <c r="K2054" s="1">
        <f>'[1]Electricity and CHPs_NCAP'!G$15</f>
        <v>0.12635990759049345</v>
      </c>
      <c r="L2054" s="1">
        <f>'[1]Electricity and CHPs_NCAP'!H$15</f>
        <v>1.0776707711404201E-6</v>
      </c>
      <c r="M2054" s="1">
        <f>'[1]Electricity and CHPs_NCAP'!I$15</f>
        <v>2.8661750205974261E-6</v>
      </c>
      <c r="N2054" s="1">
        <f>'[1]Electricity and CHPs_NCAP'!J$15</f>
        <v>2.3366063475141736E-6</v>
      </c>
      <c r="O2054" s="1">
        <f>'[1]Electricity and CHPs_NCAP'!K$15</f>
        <v>8.1413724648062396E-6</v>
      </c>
      <c r="P2054" s="1">
        <f>'[1]Electricity and CHPs_NCAP'!L$15</f>
        <v>1.91818921724214E-7</v>
      </c>
      <c r="Q2054" s="1">
        <f>'[1]Electricity and CHPs_NCAP'!M$15</f>
        <v>1.12307601558133E-7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6.5094540591467838E-4</v>
      </c>
      <c r="H2055" s="1">
        <f>'[1]Electricity and CHPs_NCAP'!D$16</f>
        <v>1.2251089782987108E-3</v>
      </c>
      <c r="I2055" s="1">
        <f>'[1]Electricity and CHPs_NCAP'!E$16</f>
        <v>1.5526964101145468E-5</v>
      </c>
      <c r="J2055" s="1">
        <f>'[1]Electricity and CHPs_NCAP'!F$16</f>
        <v>2.195859342625711E-6</v>
      </c>
      <c r="K2055" s="1">
        <f>'[1]Electricity and CHPs_NCAP'!G$16</f>
        <v>2.1721061211183546E-6</v>
      </c>
      <c r="L2055" s="1">
        <f>'[1]Electricity and CHPs_NCAP'!H$16</f>
        <v>4.9460632993693766E-6</v>
      </c>
      <c r="M2055" s="1">
        <f>'[1]Electricity and CHPs_NCAP'!I$16</f>
        <v>8.7723559477542935E-6</v>
      </c>
      <c r="N2055" s="1">
        <f>'[1]Electricity and CHPs_NCAP'!J$16</f>
        <v>2.8807056494113411E-6</v>
      </c>
      <c r="O2055" s="1">
        <f>'[1]Electricity and CHPs_NCAP'!K$16</f>
        <v>1.1781353050398508E-5</v>
      </c>
      <c r="P2055" s="1">
        <f>'[1]Electricity and CHPs_NCAP'!L$16</f>
        <v>6.7995859561433521E-5</v>
      </c>
      <c r="Q2055" s="1">
        <f>'[1]Electricity and CHPs_NCAP'!M$16</f>
        <v>1.1538429610041291E-3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3.4272080132606298E-4</v>
      </c>
      <c r="H2056" s="1">
        <f>'[1]Electricity and CHPs_NCAP'!D$17</f>
        <v>4.3057751217622604E-6</v>
      </c>
      <c r="I2056" s="1">
        <f>'[1]Electricity and CHPs_NCAP'!E$17</f>
        <v>1.66639094226827E-6</v>
      </c>
      <c r="J2056" s="1">
        <f>'[1]Electricity and CHPs_NCAP'!F$17</f>
        <v>1.3300625060477499E-6</v>
      </c>
      <c r="K2056" s="1">
        <f>'[1]Electricity and CHPs_NCAP'!G$17</f>
        <v>1.21096478662471E-4</v>
      </c>
      <c r="L2056" s="1">
        <f>'[1]Electricity and CHPs_NCAP'!H$17</f>
        <v>9.0555304652974901E-7</v>
      </c>
      <c r="M2056" s="1">
        <f>'[1]Electricity and CHPs_NCAP'!I$17</f>
        <v>1.13881865943964E-4</v>
      </c>
      <c r="N2056" s="1">
        <f>'[1]Electricity and CHPs_NCAP'!J$17</f>
        <v>2.5413999328270401E-6</v>
      </c>
      <c r="O2056" s="1">
        <f>'[1]Electricity and CHPs_NCAP'!K$17</f>
        <v>4.9612415203513103E-4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5.4809960544363098E-3</v>
      </c>
      <c r="H2057" s="1">
        <f t="shared" si="2219"/>
        <v>1.2342173907748462E-4</v>
      </c>
      <c r="I2057" s="1">
        <f t="shared" si="2219"/>
        <v>4.5785253157218708E-2</v>
      </c>
      <c r="J2057" s="1">
        <f t="shared" si="2219"/>
        <v>4.1843344286172771E-2</v>
      </c>
      <c r="K2057" s="1">
        <f t="shared" si="2219"/>
        <v>1.3738739316208705E-2</v>
      </c>
      <c r="L2057" s="1">
        <f t="shared" ref="L2057:O2057" si="2220">SUM(L2058:L2060)</f>
        <v>2.0655438807531817E-2</v>
      </c>
      <c r="M2057" s="1">
        <f t="shared" si="2220"/>
        <v>2.4101325910995734E-2</v>
      </c>
      <c r="N2057" s="1">
        <f t="shared" si="2220"/>
        <v>6.8585692738278248E-2</v>
      </c>
      <c r="O2057" s="1">
        <f t="shared" si="2220"/>
        <v>3.6206620944032653E-2</v>
      </c>
      <c r="P2057" s="1">
        <f>SUM(P2058:P2060)</f>
        <v>3.6226396300614812E-2</v>
      </c>
      <c r="Q2057" s="1">
        <f>SUM(Q2058:Q2060)</f>
        <v>2.3373712678323149E-2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6.8011536490389602E-6</v>
      </c>
      <c r="H2058" s="1">
        <f>'[1]Electricity and CHPs_NCAP'!D$18</f>
        <v>1.12047599215752E-4</v>
      </c>
      <c r="I2058" s="1">
        <f>'[1]Electricity and CHPs_NCAP'!E$18</f>
        <v>2.6396090318748198E-2</v>
      </c>
      <c r="J2058" s="1">
        <f>'[1]Electricity and CHPs_NCAP'!F$18</f>
        <v>2.54894699046469E-2</v>
      </c>
      <c r="K2058" s="1">
        <f>'[1]Electricity and CHPs_NCAP'!G$18</f>
        <v>5.7714516386529497E-4</v>
      </c>
      <c r="L2058" s="1">
        <f>'[1]Electricity and CHPs_NCAP'!H$18</f>
        <v>8.9764950876678506E-5</v>
      </c>
      <c r="M2058" s="1">
        <f>'[1]Electricity and CHPs_NCAP'!I$18</f>
        <v>1.13501771434953E-4</v>
      </c>
      <c r="N2058" s="1">
        <f>'[1]Electricity and CHPs_NCAP'!J$18</f>
        <v>4.4646822634391799E-2</v>
      </c>
      <c r="O2058" s="1">
        <f>'[1]Electricity and CHPs_NCAP'!K$18</f>
        <v>1.6451820546631999E-2</v>
      </c>
      <c r="P2058" s="1">
        <f>'[1]Electricity and CHPs_NCAP'!L$18</f>
        <v>7.4845426361345602E-3</v>
      </c>
      <c r="Q2058" s="1">
        <f>'[1]Electricity and CHPs_NCAP'!M$18</f>
        <v>3.61536234131216E-3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4.0897915381910701E-6</v>
      </c>
      <c r="H2059" s="1">
        <f>'[1]Electricity and CHPs_NCAP'!D$28</f>
        <v>4.5563345320738996E-6</v>
      </c>
      <c r="I2059" s="1">
        <f>'[1]Electricity and CHPs_NCAP'!E$28</f>
        <v>4.4974614497106496E-6</v>
      </c>
      <c r="J2059" s="1">
        <f>'[1]Electricity and CHPs_NCAP'!F$28</f>
        <v>2.64779873238774E-5</v>
      </c>
      <c r="K2059" s="1">
        <f>'[1]Electricity and CHPs_NCAP'!G$28</f>
        <v>1.5141215425461E-4</v>
      </c>
      <c r="L2059" s="1">
        <f>'[1]Electricity and CHPs_NCAP'!H$28</f>
        <v>2.4965331522973702E-4</v>
      </c>
      <c r="M2059" s="1">
        <f>'[1]Electricity and CHPs_NCAP'!I$28</f>
        <v>2.41185511416579E-4</v>
      </c>
      <c r="N2059" s="1">
        <f>'[1]Electricity and CHPs_NCAP'!J$28</f>
        <v>1.6925429728746898E-5</v>
      </c>
      <c r="O2059" s="1">
        <f>'[1]Electricity and CHPs_NCAP'!K$28</f>
        <v>3.3305704525015198E-4</v>
      </c>
      <c r="P2059" s="1">
        <f>'[1]Electricity and CHPs_NCAP'!L$28</f>
        <v>1.09626535305252E-4</v>
      </c>
      <c r="Q2059" s="1">
        <f>'[1]Electricity and CHPs_NCAP'!M$28</f>
        <v>6.6952174770928898E-4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5.4701051092490797E-3</v>
      </c>
      <c r="H2060" s="1">
        <f>'[1]Electricity and CHPs_NCAP'!D$41</f>
        <v>6.8178053296587099E-6</v>
      </c>
      <c r="I2060" s="1">
        <f>'[1]Electricity and CHPs_NCAP'!E$41</f>
        <v>1.9384665377020799E-2</v>
      </c>
      <c r="J2060" s="1">
        <f>'[1]Electricity and CHPs_NCAP'!F$41</f>
        <v>1.6327396394201998E-2</v>
      </c>
      <c r="K2060" s="1">
        <f>'[1]Electricity and CHPs_NCAP'!G$41</f>
        <v>1.30101819980888E-2</v>
      </c>
      <c r="L2060" s="1">
        <f>'[1]Electricity and CHPs_NCAP'!H$41</f>
        <v>2.0316020541425402E-2</v>
      </c>
      <c r="M2060" s="1">
        <f>'[1]Electricity and CHPs_NCAP'!I$41</f>
        <v>2.37466386281442E-2</v>
      </c>
      <c r="N2060" s="1">
        <f>'[1]Electricity and CHPs_NCAP'!J$41</f>
        <v>2.3921944674157699E-2</v>
      </c>
      <c r="O2060" s="1">
        <f>'[1]Electricity and CHPs_NCAP'!K$41</f>
        <v>1.9421743352150501E-2</v>
      </c>
      <c r="P2060" s="1">
        <f>'[1]Electricity and CHPs_NCAP'!L$41</f>
        <v>2.8632227129175E-2</v>
      </c>
      <c r="Q2060" s="1">
        <f>'[1]Electricity and CHPs_NCAP'!M$41</f>
        <v>1.90888285893017E-2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5.3584286209600915E-2</v>
      </c>
      <c r="H2061" s="1">
        <f t="shared" si="2221"/>
        <v>9.0060667983454107E-3</v>
      </c>
      <c r="I2061" s="1">
        <f t="shared" si="2221"/>
        <v>0.22064366046894049</v>
      </c>
      <c r="J2061" s="1">
        <f t="shared" si="2221"/>
        <v>0.2627121814461616</v>
      </c>
      <c r="K2061" s="1">
        <f t="shared" si="2221"/>
        <v>0.15581178319338942</v>
      </c>
      <c r="L2061" s="1">
        <f t="shared" ref="L2061:O2061" si="2222">SUM(L2062:L2076)</f>
        <v>0.28074520073350295</v>
      </c>
      <c r="M2061" s="1">
        <f t="shared" si="2222"/>
        <v>0.36469954022384798</v>
      </c>
      <c r="N2061" s="1">
        <f t="shared" si="2222"/>
        <v>0.33991412810438304</v>
      </c>
      <c r="O2061" s="1">
        <f t="shared" si="2222"/>
        <v>9.5188928884217372E-2</v>
      </c>
      <c r="P2061" s="1">
        <f>SUM(P2062:P2076)</f>
        <v>0.23274383315477956</v>
      </c>
      <c r="Q2061" s="1">
        <f>SUM(Q2062:Q2076)</f>
        <v>8.5623502138181165E-2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1.1836208055074701E-2</v>
      </c>
      <c r="L2062" s="1">
        <f>'[1]Electricity and CHPs_NCAP'!H$21</f>
        <v>0.16943967704135199</v>
      </c>
      <c r="M2062" s="1">
        <f>'[1]Electricity and CHPs_NCAP'!I$21</f>
        <v>0.27627545082114302</v>
      </c>
      <c r="N2062" s="1">
        <f>'[1]Electricity and CHPs_NCAP'!J$21</f>
        <v>0.24376327854846599</v>
      </c>
      <c r="O2062" s="1">
        <f>'[1]Electricity and CHPs_NCAP'!K$21</f>
        <v>2.07778319593252E-4</v>
      </c>
      <c r="P2062" s="1">
        <f>'[1]Electricity and CHPs_NCAP'!L$21</f>
        <v>9.4768446044914703E-2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6.8546196810258406E-2</v>
      </c>
      <c r="K2063" s="1">
        <f>'[1]Electricity and CHPs_NCAP'!G$22</f>
        <v>1.6016506458023001E-5</v>
      </c>
      <c r="L2063" s="1">
        <f>'[1]Electricity and CHPs_NCAP'!H$22</f>
        <v>9.4320040621590095E-6</v>
      </c>
      <c r="M2063" s="1">
        <f>'[1]Electricity and CHPs_NCAP'!I$22</f>
        <v>5.1545397837391001E-6</v>
      </c>
      <c r="N2063" s="1">
        <f>'[1]Electricity and CHPs_NCAP'!J$22</f>
        <v>6.4997436449459598E-6</v>
      </c>
      <c r="O2063" s="1">
        <f>'[1]Electricity and CHPs_NCAP'!K$22</f>
        <v>6.0241230174062998E-5</v>
      </c>
      <c r="P2063" s="1">
        <f>'[1]Electricity and CHPs_NCAP'!L$22</f>
        <v>1.14779119377831E-2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0</v>
      </c>
      <c r="M2064" s="1">
        <f>'[1]Electricity and CHPs_NCAP'!I$23</f>
        <v>0</v>
      </c>
      <c r="N2064" s="1">
        <f>'[1]Electricity and CHPs_NCAP'!J$23</f>
        <v>0</v>
      </c>
      <c r="O2064" s="1">
        <f>'[1]Electricity and CHPs_NCAP'!K$23</f>
        <v>0</v>
      </c>
      <c r="P2064" s="1">
        <f>'[1]Electricity and CHPs_NCAP'!L$23</f>
        <v>0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9.2500556245660496E-7</v>
      </c>
      <c r="H2065" s="1">
        <f>'[1]Electricity and CHPs_NCAP'!D$24</f>
        <v>1.07970231973889E-3</v>
      </c>
      <c r="I2065" s="1">
        <f>'[1]Electricity and CHPs_NCAP'!E$24</f>
        <v>2.19182489388484E-2</v>
      </c>
      <c r="J2065" s="1">
        <f>'[1]Electricity and CHPs_NCAP'!F$24</f>
        <v>1.8086592656722598E-2</v>
      </c>
      <c r="K2065" s="1">
        <f>'[1]Electricity and CHPs_NCAP'!G$24</f>
        <v>5.4777546102183397E-2</v>
      </c>
      <c r="L2065" s="1">
        <f>'[1]Electricity and CHPs_NCAP'!H$24</f>
        <v>2.2640811424956102E-3</v>
      </c>
      <c r="M2065" s="1">
        <f>'[1]Electricity and CHPs_NCAP'!I$24</f>
        <v>3.0240214664029199E-5</v>
      </c>
      <c r="N2065" s="1">
        <f>'[1]Electricity and CHPs_NCAP'!J$24</f>
        <v>7.4346709757065597E-6</v>
      </c>
      <c r="O2065" s="1">
        <f>'[1]Electricity and CHPs_NCAP'!K$24</f>
        <v>1.14969822873872E-4</v>
      </c>
      <c r="P2065" s="1">
        <f>'[1]Electricity and CHPs_NCAP'!L$24</f>
        <v>1.1369543369515701E-3</v>
      </c>
      <c r="Q2065" s="1">
        <f>'[1]Electricity and CHPs_NCAP'!M$24</f>
        <v>7.4306773536488805E-4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1.72638132843312E-2</v>
      </c>
      <c r="L2066" s="1">
        <f>'[1]Electricity and CHPs_NCAP'!H$29</f>
        <v>2.8396105669845999E-2</v>
      </c>
      <c r="M2066" s="1">
        <f>'[1]Electricity and CHPs_NCAP'!I$29</f>
        <v>4.3845225491367797E-5</v>
      </c>
      <c r="N2066" s="1">
        <f>'[1]Electricity and CHPs_NCAP'!J$29</f>
        <v>3.3324132321542199E-6</v>
      </c>
      <c r="O2066" s="1">
        <f>'[1]Electricity and CHPs_NCAP'!K$29</f>
        <v>2.0987017133782E-3</v>
      </c>
      <c r="P2066" s="1">
        <f>'[1]Electricity and CHPs_NCAP'!L$29</f>
        <v>2.12223218473126E-4</v>
      </c>
      <c r="Q2066" s="1">
        <f>'[1]Electricity and CHPs_NCAP'!M$29</f>
        <v>1.38239754494197E-5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1.1976645000871899E-6</v>
      </c>
      <c r="H2067" s="1">
        <f>'[1]Electricity and CHPs_NCAP'!D$39</f>
        <v>4.7048061734025199E-6</v>
      </c>
      <c r="I2067" s="1">
        <f>'[1]Electricity and CHPs_NCAP'!E$39</f>
        <v>2.8392105817260899E-2</v>
      </c>
      <c r="J2067" s="1">
        <f>'[1]Electricity and CHPs_NCAP'!F$39</f>
        <v>4.47295058483474E-5</v>
      </c>
      <c r="K2067" s="1">
        <f>'[1]Electricity and CHPs_NCAP'!G$39</f>
        <v>1.3722179301731099E-5</v>
      </c>
      <c r="L2067" s="1">
        <f>'[1]Electricity and CHPs_NCAP'!H$39</f>
        <v>2.75309045737397E-5</v>
      </c>
      <c r="M2067" s="1">
        <f>'[1]Electricity and CHPs_NCAP'!I$39</f>
        <v>9.7435759004697794E-3</v>
      </c>
      <c r="N2067" s="1">
        <f>'[1]Electricity and CHPs_NCAP'!J$39</f>
        <v>2.16108039433496E-5</v>
      </c>
      <c r="O2067" s="1">
        <f>'[1]Electricity and CHPs_NCAP'!K$39</f>
        <v>6.8254142893799902E-5</v>
      </c>
      <c r="P2067" s="1">
        <f>'[1]Electricity and CHPs_NCAP'!L$39</f>
        <v>3.2122887908579202E-4</v>
      </c>
      <c r="Q2067" s="1">
        <f>'[1]Electricity and CHPs_NCAP'!M$39</f>
        <v>2.5826996454624499E-2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0</v>
      </c>
      <c r="L2068" s="1">
        <f>'[1]Electricity and CHPs_NCAP'!H$40</f>
        <v>0</v>
      </c>
      <c r="M2068" s="1">
        <f>'[1]Electricity and CHPs_NCAP'!I$40</f>
        <v>0</v>
      </c>
      <c r="N2068" s="1">
        <f>'[1]Electricity and CHPs_NCAP'!J$40</f>
        <v>0</v>
      </c>
      <c r="O2068" s="1">
        <f>'[1]Electricity and CHPs_NCAP'!K$40</f>
        <v>0</v>
      </c>
      <c r="P2068" s="1">
        <f>'[1]Electricity and CHPs_NCAP'!L$40</f>
        <v>0</v>
      </c>
      <c r="Q2068" s="1">
        <f>'[1]Electricity and CHPs_NCAP'!M$40</f>
        <v>0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1.6697962592714401E-4</v>
      </c>
      <c r="J2069" s="1">
        <f>'[1]Electricity and CHPs_NCAP'!F$47</f>
        <v>1.1769963126969599E-4</v>
      </c>
      <c r="K2069" s="1">
        <f>'[1]Electricity and CHPs_NCAP'!G$47</f>
        <v>1.1137895736472E-4</v>
      </c>
      <c r="L2069" s="1">
        <f>'[1]Electricity and CHPs_NCAP'!H$47</f>
        <v>1.7744957631778499E-4</v>
      </c>
      <c r="M2069" s="1">
        <f>'[1]Electricity and CHPs_NCAP'!I$47</f>
        <v>4.43850029854322E-4</v>
      </c>
      <c r="N2069" s="1">
        <f>'[1]Electricity and CHPs_NCAP'!J$47</f>
        <v>4.7705902411512998E-6</v>
      </c>
      <c r="O2069" s="1">
        <f>'[1]Electricity and CHPs_NCAP'!K$47</f>
        <v>5.5129593288148098E-4</v>
      </c>
      <c r="P2069" s="1">
        <f>'[1]Electricity and CHPs_NCAP'!L$47</f>
        <v>2.55831215891875E-4</v>
      </c>
      <c r="Q2069" s="1">
        <f>'[1]Electricity and CHPs_NCAP'!M$47</f>
        <v>1.1356469634442299E-3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5.598234578639475E-5</v>
      </c>
      <c r="H2070" s="1">
        <f>'[1]Electricity and CHPs_NCAP'!D$48</f>
        <v>1.894445512081282E-4</v>
      </c>
      <c r="I2070" s="1">
        <f>'[1]Electricity and CHPs_NCAP'!E$48</f>
        <v>1.18309067956462E-6</v>
      </c>
      <c r="J2070" s="1">
        <f>'[1]Electricity and CHPs_NCAP'!F$48</f>
        <v>1.220580048221924E-3</v>
      </c>
      <c r="K2070" s="1">
        <f>'[1]Electricity and CHPs_NCAP'!G$48</f>
        <v>4.5764709346555354E-4</v>
      </c>
      <c r="L2070" s="1">
        <f>'[1]Electricity and CHPs_NCAP'!H$48</f>
        <v>6.9949199191527605E-4</v>
      </c>
      <c r="M2070" s="1">
        <f>'[1]Electricity and CHPs_NCAP'!I$48</f>
        <v>6.9703189606083792E-4</v>
      </c>
      <c r="N2070" s="1">
        <f>'[1]Electricity and CHPs_NCAP'!J$48</f>
        <v>4.5999389740727567E-4</v>
      </c>
      <c r="O2070" s="1">
        <f>'[1]Electricity and CHPs_NCAP'!K$48</f>
        <v>6.7342234490250252E-4</v>
      </c>
      <c r="P2070" s="1">
        <f>'[1]Electricity and CHPs_NCAP'!L$48</f>
        <v>8.6314781562134794E-3</v>
      </c>
      <c r="Q2070" s="1">
        <f>'[1]Electricity and CHPs_NCAP'!M$48</f>
        <v>1.9788075607425791E-3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3.5797272227110499E-5</v>
      </c>
      <c r="J2071" s="1">
        <f>'[1]Electricity and CHPs_NCAP'!F$49</f>
        <v>9.50108914877573E-5</v>
      </c>
      <c r="K2071" s="1">
        <f>'[1]Electricity and CHPs_NCAP'!G$49</f>
        <v>1.71399289565446E-6</v>
      </c>
      <c r="L2071" s="1">
        <f>'[1]Electricity and CHPs_NCAP'!H$49</f>
        <v>1.9622130934419268E-5</v>
      </c>
      <c r="M2071" s="1">
        <f>'[1]Electricity and CHPs_NCAP'!I$49</f>
        <v>2.19152111951204E-4</v>
      </c>
      <c r="N2071" s="1">
        <f>'[1]Electricity and CHPs_NCAP'!J$49</f>
        <v>2.201257296643771E-6</v>
      </c>
      <c r="O2071" s="1">
        <f>'[1]Electricity and CHPs_NCAP'!K$49</f>
        <v>1.8347801376774638E-4</v>
      </c>
      <c r="P2071" s="1">
        <f>'[1]Electricity and CHPs_NCAP'!L$49</f>
        <v>2.5622584523493398E-6</v>
      </c>
      <c r="Q2071" s="1">
        <f>'[1]Electricity and CHPs_NCAP'!M$49</f>
        <v>5.7131524255824603E-4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1.5639301446888137E-4</v>
      </c>
      <c r="H2072" s="1">
        <f>'[1]Electricity and CHPs_NCAP'!D$51</f>
        <v>1.1550987741856587E-3</v>
      </c>
      <c r="I2072" s="1">
        <f>'[1]Electricity and CHPs_NCAP'!E$51</f>
        <v>4.04760220558582E-2</v>
      </c>
      <c r="J2072" s="1">
        <f>'[1]Electricity and CHPs_NCAP'!F$51</f>
        <v>1.3758764109713249E-3</v>
      </c>
      <c r="K2072" s="1">
        <f>'[1]Electricity and CHPs_NCAP'!G$51</f>
        <v>9.7252612828764608E-3</v>
      </c>
      <c r="L2072" s="1">
        <f>'[1]Electricity and CHPs_NCAP'!H$51</f>
        <v>1.147025077924735E-2</v>
      </c>
      <c r="M2072" s="1">
        <f>'[1]Electricity and CHPs_NCAP'!I$51</f>
        <v>3.0931403671047401E-2</v>
      </c>
      <c r="N2072" s="1">
        <f>'[1]Electricity and CHPs_NCAP'!J$51</f>
        <v>2.048364199777337E-3</v>
      </c>
      <c r="O2072" s="1">
        <f>'[1]Electricity and CHPs_NCAP'!K$51</f>
        <v>7.1361968313910958E-3</v>
      </c>
      <c r="P2072" s="1">
        <f>'[1]Electricity and CHPs_NCAP'!L$51</f>
        <v>4.9251766914411308E-3</v>
      </c>
      <c r="Q2072" s="1">
        <f>'[1]Electricity and CHPs_NCAP'!M$51</f>
        <v>2.4428411633960246E-2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1.574405916926511E-4</v>
      </c>
      <c r="J2073" s="1">
        <f>'[1]Electricity and CHPs_NCAP'!F$52</f>
        <v>4.7153172806886298E-4</v>
      </c>
      <c r="K2073" s="1">
        <f>'[1]Electricity and CHPs_NCAP'!G$52</f>
        <v>1.414562957345203E-5</v>
      </c>
      <c r="L2073" s="1">
        <f>'[1]Electricity and CHPs_NCAP'!H$52</f>
        <v>1.483409735354431E-4</v>
      </c>
      <c r="M2073" s="1">
        <f>'[1]Electricity and CHPs_NCAP'!I$52</f>
        <v>1.343346107652734E-3</v>
      </c>
      <c r="N2073" s="1">
        <f>'[1]Electricity and CHPs_NCAP'!J$52</f>
        <v>5.02772374198639E-5</v>
      </c>
      <c r="O2073" s="1">
        <f>'[1]Electricity and CHPs_NCAP'!K$52</f>
        <v>1.4978786397874891E-3</v>
      </c>
      <c r="P2073" s="1">
        <f>'[1]Electricity and CHPs_NCAP'!L$52</f>
        <v>2.201795952964258E-5</v>
      </c>
      <c r="Q2073" s="1">
        <f>'[1]Electricity and CHPs_NCAP'!M$52</f>
        <v>3.6009173340795899E-3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2.6195736519626499E-2</v>
      </c>
      <c r="H2074" s="1">
        <f>'[1]Electricity and CHPs_NCAP'!D$54</f>
        <v>6.57023157312358E-3</v>
      </c>
      <c r="I2074" s="1">
        <f>'[1]Electricity and CHPs_NCAP'!E$54</f>
        <v>1.22227366109225E-2</v>
      </c>
      <c r="J2074" s="1">
        <f>'[1]Electricity and CHPs_NCAP'!F$54</f>
        <v>4.4082939082387897E-2</v>
      </c>
      <c r="K2074" s="1">
        <f>'[1]Electricity and CHPs_NCAP'!G$54</f>
        <v>2.9392766079520401E-2</v>
      </c>
      <c r="L2074" s="1">
        <f>'[1]Electricity and CHPs_NCAP'!H$54</f>
        <v>1.12768905733177E-2</v>
      </c>
      <c r="M2074" s="1">
        <f>'[1]Electricity and CHPs_NCAP'!I$54</f>
        <v>4.4084712762913099E-2</v>
      </c>
      <c r="N2074" s="1">
        <f>'[1]Electricity and CHPs_NCAP'!J$54</f>
        <v>2.6370218254954801E-2</v>
      </c>
      <c r="O2074" s="1">
        <f>'[1]Electricity and CHPs_NCAP'!K$54</f>
        <v>1.4300568303681401E-2</v>
      </c>
      <c r="P2074" s="1">
        <f>'[1]Electricity and CHPs_NCAP'!L$54</f>
        <v>4.4639951530161801E-2</v>
      </c>
      <c r="Q2074" s="1">
        <f>'[1]Electricity and CHPs_NCAP'!M$54</f>
        <v>2.5879325448559899E-2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2.7174051659656601E-2</v>
      </c>
      <c r="H2075" s="1">
        <f>'[1]Electricity and CHPs_NCAP'!D$55</f>
        <v>6.88477391575199E-6</v>
      </c>
      <c r="I2075" s="1">
        <f>'[1]Electricity and CHPs_NCAP'!E$55</f>
        <v>0.117133927086429</v>
      </c>
      <c r="J2075" s="1">
        <f>'[1]Electricity and CHPs_NCAP'!F$55</f>
        <v>0.12838701197831301</v>
      </c>
      <c r="K2075" s="1">
        <f>'[1]Electricity and CHPs_NCAP'!G$55</f>
        <v>3.2189161171271997E-2</v>
      </c>
      <c r="L2075" s="1">
        <f>'[1]Electricity and CHPs_NCAP'!H$55</f>
        <v>5.6798862751165802E-2</v>
      </c>
      <c r="M2075" s="1">
        <f>'[1]Electricity and CHPs_NCAP'!I$55</f>
        <v>1.7998774740897799E-4</v>
      </c>
      <c r="N2075" s="1">
        <f>'[1]Electricity and CHPs_NCAP'!J$55</f>
        <v>6.71680478234251E-2</v>
      </c>
      <c r="O2075" s="1">
        <f>'[1]Electricity and CHPs_NCAP'!K$55</f>
        <v>6.7687590186472399E-2</v>
      </c>
      <c r="P2075" s="1">
        <f>'[1]Electricity and CHPs_NCAP'!L$55</f>
        <v>6.6092002331761102E-2</v>
      </c>
      <c r="Q2075" s="1">
        <f>'[1]Electricity and CHPs_NCAP'!M$55</f>
        <v>8.2333048347666798E-5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1.3921937909502601E-4</v>
      </c>
      <c r="J2076" s="1">
        <f>'[1]Electricity and CHPs_NCAP'!F$58</f>
        <v>2.8401270261181502E-4</v>
      </c>
      <c r="K2076" s="1">
        <f>'[1]Electricity and CHPs_NCAP'!G$58</f>
        <v>1.2402859072117401E-5</v>
      </c>
      <c r="L2076" s="1">
        <f>'[1]Electricity and CHPs_NCAP'!H$58</f>
        <v>1.7465194739642201E-5</v>
      </c>
      <c r="M2076" s="1">
        <f>'[1]Electricity and CHPs_NCAP'!I$58</f>
        <v>7.0178919540746503E-4</v>
      </c>
      <c r="N2076" s="1">
        <f>'[1]Electricity and CHPs_NCAP'!J$58</f>
        <v>8.0986635986842099E-6</v>
      </c>
      <c r="O2076" s="1">
        <f>'[1]Electricity and CHPs_NCAP'!K$58</f>
        <v>6.0855340242006695E-4</v>
      </c>
      <c r="P2076" s="1">
        <f>'[1]Electricity and CHPs_NCAP'!L$58</f>
        <v>2.58048594119869E-4</v>
      </c>
      <c r="Q2076" s="1">
        <f>'[1]Electricity and CHPs_NCAP'!M$58</f>
        <v>1.3628567410499E-3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1.1192718207474719E-6</v>
      </c>
      <c r="H2077" s="1">
        <f t="shared" si="2223"/>
        <v>1.530636556550037E-6</v>
      </c>
      <c r="I2077" s="1">
        <f t="shared" si="2223"/>
        <v>5.5180316370485614E-2</v>
      </c>
      <c r="J2077" s="1">
        <f t="shared" si="2223"/>
        <v>0.11562552284439601</v>
      </c>
      <c r="K2077" s="1">
        <f t="shared" si="2223"/>
        <v>5.0729403562093739E-2</v>
      </c>
      <c r="L2077" s="1">
        <f t="shared" ref="L2077:O2077" si="2224">SUM(L2078:L2083)</f>
        <v>8.411435998655456E-2</v>
      </c>
      <c r="M2077" s="1">
        <f t="shared" si="2224"/>
        <v>7.271314865947387E-2</v>
      </c>
      <c r="N2077" s="1">
        <f t="shared" si="2224"/>
        <v>1.9619218184749449E-2</v>
      </c>
      <c r="O2077" s="1">
        <f t="shared" si="2224"/>
        <v>4.0385133558369424E-2</v>
      </c>
      <c r="P2077" s="1">
        <f>SUM(P2078:P2083)</f>
        <v>0.10308360213545212</v>
      </c>
      <c r="Q2077" s="1">
        <f>SUM(Q2078:Q2083)</f>
        <v>6.3289651994651072E-2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3.9443707182196601E-7</v>
      </c>
      <c r="H2078" s="1">
        <f>'[1]Electricity and CHPs_NCAP'!D$19</f>
        <v>7.4917890524123603E-7</v>
      </c>
      <c r="I2078" s="1">
        <f>'[1]Electricity and CHPs_NCAP'!E$19</f>
        <v>5.4417814871752901E-2</v>
      </c>
      <c r="J2078" s="1">
        <f>'[1]Electricity and CHPs_NCAP'!F$19</f>
        <v>0.104173440139461</v>
      </c>
      <c r="K2078" s="1">
        <f>'[1]Electricity and CHPs_NCAP'!G$19</f>
        <v>3.0522718718301999E-2</v>
      </c>
      <c r="L2078" s="1">
        <f>'[1]Electricity and CHPs_NCAP'!H$19</f>
        <v>7.8070138217875201E-2</v>
      </c>
      <c r="M2078" s="1">
        <f>'[1]Electricity and CHPs_NCAP'!I$19</f>
        <v>2.7757302585093398E-2</v>
      </c>
      <c r="N2078" s="1">
        <f>'[1]Electricity and CHPs_NCAP'!J$19</f>
        <v>1.9347985677512201E-2</v>
      </c>
      <c r="O2078" s="1">
        <f>'[1]Electricity and CHPs_NCAP'!K$19</f>
        <v>3.98209522221303E-2</v>
      </c>
      <c r="P2078" s="1">
        <f>'[1]Electricity and CHPs_NCAP'!L$19</f>
        <v>9.0499865952942404E-2</v>
      </c>
      <c r="Q2078" s="1">
        <f>'[1]Electricity and CHPs_NCAP'!M$19</f>
        <v>4.4206506346004398E-2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</v>
      </c>
      <c r="L2079" s="1">
        <f>'[1]Electricity and CHPs_NCAP'!H$20</f>
        <v>0</v>
      </c>
      <c r="M2079" s="1">
        <f>'[1]Electricity and CHPs_NCAP'!I$20</f>
        <v>0</v>
      </c>
      <c r="N2079" s="1">
        <f>'[1]Electricity and CHPs_NCAP'!J$20</f>
        <v>0</v>
      </c>
      <c r="O2079" s="1">
        <f>'[1]Electricity and CHPs_NCAP'!K$20</f>
        <v>0</v>
      </c>
      <c r="P2079" s="1">
        <f>'[1]Electricity and CHPs_NCAP'!L$20</f>
        <v>0</v>
      </c>
      <c r="Q2079" s="1">
        <f>'[1]Electricity and CHPs_NCAP'!M$20</f>
        <v>0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4.1738954111534099E-7</v>
      </c>
      <c r="H2080" s="1">
        <f>'[1]Electricity and CHPs_NCAP'!D$26</f>
        <v>3.3551393197245998E-7</v>
      </c>
      <c r="I2080" s="1">
        <f>'[1]Electricity and CHPs_NCAP'!E$26</f>
        <v>6.93617436763122E-7</v>
      </c>
      <c r="J2080" s="1">
        <f>'[1]Electricity and CHPs_NCAP'!F$26</f>
        <v>5.6620396875019397E-3</v>
      </c>
      <c r="K2080" s="1">
        <f>'[1]Electricity and CHPs_NCAP'!G$26</f>
        <v>1.8955629174431599E-2</v>
      </c>
      <c r="L2080" s="1">
        <f>'[1]Electricity and CHPs_NCAP'!H$26</f>
        <v>6.0400529834127199E-3</v>
      </c>
      <c r="M2080" s="1">
        <f>'[1]Electricity and CHPs_NCAP'!I$26</f>
        <v>3.9635549314499301E-2</v>
      </c>
      <c r="N2080" s="1">
        <f>'[1]Electricity and CHPs_NCAP'!J$26</f>
        <v>1.44978944414623E-6</v>
      </c>
      <c r="O2080" s="1">
        <f>'[1]Electricity and CHPs_NCAP'!K$26</f>
        <v>4.2384231660412E-6</v>
      </c>
      <c r="P2080" s="1">
        <f>'[1]Electricity and CHPs_NCAP'!L$26</f>
        <v>7.6240516086969398E-3</v>
      </c>
      <c r="Q2080" s="1">
        <f>'[1]Electricity and CHPs_NCAP'!M$26</f>
        <v>1.69916657249666E-2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0</v>
      </c>
      <c r="L2081" s="1">
        <f>'[1]Electricity and CHPs_NCAP'!H$27</f>
        <v>0</v>
      </c>
      <c r="M2081" s="1">
        <f>'[1]Electricity and CHPs_NCAP'!I$27</f>
        <v>0</v>
      </c>
      <c r="N2081" s="1">
        <f>'[1]Electricity and CHPs_NCAP'!J$27</f>
        <v>0</v>
      </c>
      <c r="O2081" s="1">
        <f>'[1]Electricity and CHPs_NCAP'!K$27</f>
        <v>0</v>
      </c>
      <c r="P2081" s="1">
        <f>'[1]Electricity and CHPs_NCAP'!L$27</f>
        <v>0</v>
      </c>
      <c r="Q2081" s="1">
        <f>'[1]Electricity and CHPs_NCAP'!M$27</f>
        <v>0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3.0744520781016499E-7</v>
      </c>
      <c r="H2082" s="1">
        <f>'[1]Electricity and CHPs_NCAP'!D$44</f>
        <v>4.4594371933634098E-7</v>
      </c>
      <c r="I2082" s="1">
        <f>'[1]Electricity and CHPs_NCAP'!E$44</f>
        <v>7.6180788129594798E-4</v>
      </c>
      <c r="J2082" s="1">
        <f>'[1]Electricity and CHPs_NCAP'!F$44</f>
        <v>5.7900430174330601E-3</v>
      </c>
      <c r="K2082" s="1">
        <f>'[1]Electricity and CHPs_NCAP'!G$44</f>
        <v>1.2510556693601401E-3</v>
      </c>
      <c r="L2082" s="1">
        <f>'[1]Electricity and CHPs_NCAP'!H$44</f>
        <v>4.1687852666356901E-6</v>
      </c>
      <c r="M2082" s="1">
        <f>'[1]Electricity and CHPs_NCAP'!I$44</f>
        <v>5.3202967598811801E-3</v>
      </c>
      <c r="N2082" s="1">
        <f>'[1]Electricity and CHPs_NCAP'!J$44</f>
        <v>2.6978271779310099E-4</v>
      </c>
      <c r="O2082" s="1">
        <f>'[1]Electricity and CHPs_NCAP'!K$44</f>
        <v>5.5994291307308298E-4</v>
      </c>
      <c r="P2082" s="1">
        <f>'[1]Electricity and CHPs_NCAP'!L$44</f>
        <v>4.9596845738127697E-3</v>
      </c>
      <c r="Q2082" s="1">
        <f>'[1]Electricity and CHPs_NCAP'!M$44</f>
        <v>2.0914799236800702E-3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0</v>
      </c>
      <c r="L2083" s="1">
        <f>'[1]Electricity and CHPs_NCAP'!H$45</f>
        <v>0</v>
      </c>
      <c r="M2083" s="1">
        <f>'[1]Electricity and CHPs_NCAP'!I$45</f>
        <v>0</v>
      </c>
      <c r="N2083" s="1">
        <f>'[1]Electricity and CHPs_NCAP'!J$45</f>
        <v>0</v>
      </c>
      <c r="O2083" s="1">
        <f>'[1]Electricity and CHPs_NCAP'!K$45</f>
        <v>0</v>
      </c>
      <c r="P2083" s="1">
        <f>'[1]Electricity and CHPs_NCAP'!L$45</f>
        <v>0</v>
      </c>
      <c r="Q2083" s="1">
        <f>'[1]Electricity and CHPs_NCAP'!M$45</f>
        <v>0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1.7607459407939733E-2</v>
      </c>
      <c r="H2084" s="1">
        <f t="shared" si="2226"/>
        <v>3.1839630104696211E-2</v>
      </c>
      <c r="I2084" s="1">
        <f t="shared" si="2226"/>
        <v>5.0151164125067725E-2</v>
      </c>
      <c r="J2084" s="1">
        <f t="shared" si="2226"/>
        <v>4.5619664181124377E-2</v>
      </c>
      <c r="K2084" s="1">
        <f t="shared" si="2226"/>
        <v>6.6459075724498787E-2</v>
      </c>
      <c r="L2084" s="1">
        <f t="shared" ref="L2084:O2084" si="2227">SUM(L2085:L2091)</f>
        <v>7.3535699841566909E-2</v>
      </c>
      <c r="M2084" s="1">
        <f t="shared" si="2227"/>
        <v>8.6396156051332954E-2</v>
      </c>
      <c r="N2084" s="1">
        <f t="shared" si="2227"/>
        <v>8.6647657383346385E-2</v>
      </c>
      <c r="O2084" s="1">
        <f t="shared" si="2227"/>
        <v>5.998832899111254E-2</v>
      </c>
      <c r="P2084" s="1">
        <f>SUM(P2085:P2091)</f>
        <v>0.10658629252048056</v>
      </c>
      <c r="Q2084" s="1">
        <f>SUM(Q2085:Q2091)</f>
        <v>7.5839442879872848E-2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2.9176509733185398E-7</v>
      </c>
      <c r="H2085" s="1">
        <f>'[1]Electricity and CHPs_NCAP'!D$25</f>
        <v>8.3643839457446106E-3</v>
      </c>
      <c r="I2085" s="1">
        <f>'[1]Electricity and CHPs_NCAP'!E$25</f>
        <v>2.14324066699354E-2</v>
      </c>
      <c r="J2085" s="1">
        <f>'[1]Electricity and CHPs_NCAP'!F$25</f>
        <v>1.2065099560289399E-2</v>
      </c>
      <c r="K2085" s="1">
        <f>'[1]Electricity and CHPs_NCAP'!G$25</f>
        <v>1.43696091067622E-2</v>
      </c>
      <c r="L2085" s="1">
        <f>'[1]Electricity and CHPs_NCAP'!H$25</f>
        <v>1.68473453492438E-2</v>
      </c>
      <c r="M2085" s="1">
        <f>'[1]Electricity and CHPs_NCAP'!I$25</f>
        <v>3.33404620883753E-3</v>
      </c>
      <c r="N2085" s="1">
        <f>'[1]Electricity and CHPs_NCAP'!J$25</f>
        <v>2.5155990944969301E-6</v>
      </c>
      <c r="O2085" s="1">
        <f>'[1]Electricity and CHPs_NCAP'!K$25</f>
        <v>3.7912691642397799E-5</v>
      </c>
      <c r="P2085" s="1">
        <f>'[1]Electricity and CHPs_NCAP'!L$25</f>
        <v>1.0567878543542899E-2</v>
      </c>
      <c r="Q2085" s="1">
        <f>'[1]Electricity and CHPs_NCAP'!M$25</f>
        <v>2.5125066280096799E-5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0</v>
      </c>
      <c r="L2086" s="1">
        <f>'[1]Electricity and CHPs_NCAP'!H$31</f>
        <v>0</v>
      </c>
      <c r="M2086" s="1">
        <f>'[1]Electricity and CHPs_NCAP'!I$31</f>
        <v>0</v>
      </c>
      <c r="N2086" s="1">
        <f>'[1]Electricity and CHPs_NCAP'!J$31</f>
        <v>0</v>
      </c>
      <c r="O2086" s="1">
        <f>'[1]Electricity and CHPs_NCAP'!K$31</f>
        <v>0</v>
      </c>
      <c r="P2086" s="1">
        <f>'[1]Electricity and CHPs_NCAP'!L$31</f>
        <v>0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1.7607167642842401E-2</v>
      </c>
      <c r="H2087" s="1">
        <f>'[1]Electricity and CHPs_NCAP'!D$42</f>
        <v>2.34752461589516E-2</v>
      </c>
      <c r="I2087" s="1">
        <f>'[1]Electricity and CHPs_NCAP'!E$42</f>
        <v>2.7771614232570602E-2</v>
      </c>
      <c r="J2087" s="1">
        <f>'[1]Electricity and CHPs_NCAP'!F$42</f>
        <v>3.32393895105687E-2</v>
      </c>
      <c r="K2087" s="1">
        <f>'[1]Electricity and CHPs_NCAP'!G$42</f>
        <v>5.1973958915993497E-2</v>
      </c>
      <c r="L2087" s="1">
        <f>'[1]Electricity and CHPs_NCAP'!H$42</f>
        <v>5.5938516374546499E-2</v>
      </c>
      <c r="M2087" s="1">
        <f>'[1]Electricity and CHPs_NCAP'!I$42</f>
        <v>8.1150826604153195E-2</v>
      </c>
      <c r="N2087" s="1">
        <f>'[1]Electricity and CHPs_NCAP'!J$42</f>
        <v>8.6592630342498103E-2</v>
      </c>
      <c r="O2087" s="1">
        <f>'[1]Electricity and CHPs_NCAP'!K$42</f>
        <v>5.87312359415589E-2</v>
      </c>
      <c r="P2087" s="1">
        <f>'[1]Electricity and CHPs_NCAP'!L$42</f>
        <v>9.4830178779824595E-2</v>
      </c>
      <c r="Q2087" s="1">
        <f>'[1]Electricity and CHPs_NCAP'!M$42</f>
        <v>7.2796995543232101E-2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0</v>
      </c>
      <c r="L2088" s="1">
        <f>'[1]Electricity and CHPs_NCAP'!H$43</f>
        <v>0</v>
      </c>
      <c r="M2088" s="1">
        <f>'[1]Electricity and CHPs_NCAP'!I$43</f>
        <v>0</v>
      </c>
      <c r="N2088" s="1">
        <f>'[1]Electricity and CHPs_NCAP'!J$43</f>
        <v>0</v>
      </c>
      <c r="O2088" s="1">
        <f>'[1]Electricity and CHPs_NCAP'!K$43</f>
        <v>0</v>
      </c>
      <c r="P2088" s="1">
        <f>'[1]Electricity and CHPs_NCAP'!L$43</f>
        <v>0</v>
      </c>
      <c r="Q2088" s="1">
        <f>'[1]Electricity and CHPs_NCAP'!M$43</f>
        <v>0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1.8168578458945911E-4</v>
      </c>
      <c r="J2089" s="1">
        <f>'[1]Electricity and CHPs_NCAP'!F$50</f>
        <v>1.818838037417745E-4</v>
      </c>
      <c r="K2089" s="1">
        <f>'[1]Electricity and CHPs_NCAP'!G$50</f>
        <v>6.3666908622717495E-5</v>
      </c>
      <c r="L2089" s="1">
        <f>'[1]Electricity and CHPs_NCAP'!H$50</f>
        <v>1.1052685764444879E-4</v>
      </c>
      <c r="M2089" s="1">
        <f>'[1]Electricity and CHPs_NCAP'!I$50</f>
        <v>6.7139817686735499E-4</v>
      </c>
      <c r="N2089" s="1">
        <f>'[1]Electricity and CHPs_NCAP'!J$50</f>
        <v>4.7223731378494505E-6</v>
      </c>
      <c r="O2089" s="1">
        <f>'[1]Electricity and CHPs_NCAP'!K$50</f>
        <v>3.6687168967229698E-4</v>
      </c>
      <c r="P2089" s="1">
        <f>'[1]Electricity and CHPs_NCAP'!L$50</f>
        <v>1.9820367508518587E-4</v>
      </c>
      <c r="Q2089" s="1">
        <f>'[1]Electricity and CHPs_NCAP'!M$50</f>
        <v>7.3560766187481092E-4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4.1512627166874602E-4</v>
      </c>
      <c r="J2090" s="1">
        <f>'[1]Electricity and CHPs_NCAP'!F$53</f>
        <v>1.2774949546511032E-4</v>
      </c>
      <c r="K2090" s="1">
        <f>'[1]Electricity and CHPs_NCAP'!G$53</f>
        <v>3.22683162347505E-5</v>
      </c>
      <c r="L2090" s="1">
        <f>'[1]Electricity and CHPs_NCAP'!H$53</f>
        <v>3.2283029057861501E-4</v>
      </c>
      <c r="M2090" s="1">
        <f>'[1]Electricity and CHPs_NCAP'!I$53</f>
        <v>9.25000197504043E-4</v>
      </c>
      <c r="N2090" s="1">
        <f>'[1]Electricity and CHPs_NCAP'!J$53</f>
        <v>4.4200353186039297E-5</v>
      </c>
      <c r="O2090" s="1">
        <f>'[1]Electricity and CHPs_NCAP'!K$53</f>
        <v>2.5348229248896948E-4</v>
      </c>
      <c r="P2090" s="1">
        <f>'[1]Electricity and CHPs_NCAP'!L$53</f>
        <v>8.0695652666338299E-4</v>
      </c>
      <c r="Q2090" s="1">
        <f>'[1]Electricity and CHPs_NCAP'!M$53</f>
        <v>1.213799852756668E-3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3.5033116630352E-4</v>
      </c>
      <c r="J2091" s="1">
        <f>'[1]Electricity and CHPs_NCAP'!F$56</f>
        <v>5.5418110593912204E-6</v>
      </c>
      <c r="K2091" s="1">
        <f>'[1]Electricity and CHPs_NCAP'!G$56</f>
        <v>1.9572476885624399E-5</v>
      </c>
      <c r="L2091" s="1">
        <f>'[1]Electricity and CHPs_NCAP'!H$56</f>
        <v>3.16480969553542E-4</v>
      </c>
      <c r="M2091" s="1">
        <f>'[1]Electricity and CHPs_NCAP'!I$56</f>
        <v>3.1488486397083398E-4</v>
      </c>
      <c r="N2091" s="1">
        <f>'[1]Electricity and CHPs_NCAP'!J$56</f>
        <v>3.5887154299015399E-6</v>
      </c>
      <c r="O2091" s="1">
        <f>'[1]Electricity and CHPs_NCAP'!K$56</f>
        <v>5.9882637574997801E-4</v>
      </c>
      <c r="P2091" s="1">
        <f>'[1]Electricity and CHPs_NCAP'!L$56</f>
        <v>1.8307499536450599E-4</v>
      </c>
      <c r="Q2091" s="1">
        <f>'[1]Electricity and CHPs_NCAP'!M$56</f>
        <v>1.0679147557291701E-3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7.1322607097098201E-3</v>
      </c>
      <c r="H2092" s="1">
        <f t="shared" si="2228"/>
        <v>3.4930963844063398E-2</v>
      </c>
      <c r="I2092" s="1">
        <f t="shared" si="2228"/>
        <v>3.35099334325831E-2</v>
      </c>
      <c r="J2092" s="1">
        <f t="shared" si="2228"/>
        <v>2.1983420862839199E-2</v>
      </c>
      <c r="K2092" s="1">
        <f t="shared" si="2228"/>
        <v>1.8326268833062899E-6</v>
      </c>
      <c r="L2092" s="1">
        <f t="shared" si="2228"/>
        <v>4.1431653856500099E-2</v>
      </c>
      <c r="M2092" s="1">
        <f t="shared" si="2228"/>
        <v>4.3747111396854201E-2</v>
      </c>
      <c r="N2092" s="1">
        <f t="shared" si="2228"/>
        <v>1.19010563243064E-2</v>
      </c>
      <c r="O2092" s="1">
        <f t="shared" si="2228"/>
        <v>7.9327576921783605E-6</v>
      </c>
      <c r="P2092" s="1">
        <f>P2093</f>
        <v>4.1727763281089097E-2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7.1322607097098201E-3</v>
      </c>
      <c r="H2093" s="1">
        <f>'[1]Electricity and CHPs_NCAP'!D$33</f>
        <v>3.4930963844063398E-2</v>
      </c>
      <c r="I2093" s="1">
        <f>'[1]Electricity and CHPs_NCAP'!E$33</f>
        <v>3.35099334325831E-2</v>
      </c>
      <c r="J2093" s="1">
        <f>'[1]Electricity and CHPs_NCAP'!F$33</f>
        <v>2.1983420862839199E-2</v>
      </c>
      <c r="K2093" s="1">
        <f>'[1]Electricity and CHPs_NCAP'!G$33</f>
        <v>1.8326268833062899E-6</v>
      </c>
      <c r="L2093" s="1">
        <f>'[1]Electricity and CHPs_NCAP'!H$33</f>
        <v>4.1431653856500099E-2</v>
      </c>
      <c r="M2093" s="1">
        <f>'[1]Electricity and CHPs_NCAP'!I$33</f>
        <v>4.3747111396854201E-2</v>
      </c>
      <c r="N2093" s="1">
        <f>'[1]Electricity and CHPs_NCAP'!J$33</f>
        <v>1.19010563243064E-2</v>
      </c>
      <c r="O2093" s="1">
        <f>'[1]Electricity and CHPs_NCAP'!K$33</f>
        <v>7.9327576921783605E-6</v>
      </c>
      <c r="P2093" s="1">
        <f>'[1]Electricity and CHPs_NCAP'!L$33</f>
        <v>4.1727763281089097E-2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2.9838994372863653E-5</v>
      </c>
      <c r="H2094" s="1">
        <f t="shared" si="2229"/>
        <v>3.8566855245912315</v>
      </c>
      <c r="I2094" s="1">
        <f t="shared" si="2229"/>
        <v>4.0195452230219075</v>
      </c>
      <c r="J2094" s="1">
        <f t="shared" si="2229"/>
        <v>2.0911302977285922</v>
      </c>
      <c r="K2094" s="1">
        <f t="shared" si="2229"/>
        <v>2.3459028712046432</v>
      </c>
      <c r="L2094" s="1">
        <f t="shared" ref="L2094:O2094" si="2230">SUM(L2095:L2099)</f>
        <v>6.6781309191773177</v>
      </c>
      <c r="M2094" s="1">
        <f t="shared" si="2230"/>
        <v>4.1351495400042166</v>
      </c>
      <c r="N2094" s="1">
        <f t="shared" si="2230"/>
        <v>2.4169500851105883</v>
      </c>
      <c r="O2094" s="1">
        <f t="shared" si="2230"/>
        <v>3.4250314857187387</v>
      </c>
      <c r="P2094" s="1">
        <f>SUM(P2095:P2099)</f>
        <v>7.5224124212998307</v>
      </c>
      <c r="Q2094" s="1">
        <f>SUM(Q2095:Q2099)</f>
        <v>5.0407572343721778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4.4925883703344702E-2</v>
      </c>
      <c r="I2095" s="1">
        <f>'[1]Electricity and CHPs_NCAP'!E$34</f>
        <v>2.4113551624659398E-2</v>
      </c>
      <c r="J2095" s="1">
        <f>'[1]Electricity and CHPs_NCAP'!F$34</f>
        <v>0.17080745149691995</v>
      </c>
      <c r="K2095" s="1">
        <f>'[1]Electricity and CHPs_NCAP'!G$34</f>
        <v>1.0522571673610593E-3</v>
      </c>
      <c r="L2095" s="1">
        <f>'[1]Electricity and CHPs_NCAP'!H$34</f>
        <v>1.4067728228785083E-2</v>
      </c>
      <c r="M2095" s="1">
        <f>'[1]Electricity and CHPs_NCAP'!I$34</f>
        <v>3.8329074274145169E-5</v>
      </c>
      <c r="N2095" s="1">
        <f>'[1]Electricity and CHPs_NCAP'!J$34</f>
        <v>4.4388651952735641E-4</v>
      </c>
      <c r="O2095" s="1">
        <f>'[1]Electricity and CHPs_NCAP'!K$34</f>
        <v>2.9291865310418231E-4</v>
      </c>
      <c r="P2095" s="1">
        <f>'[1]Electricity and CHPs_NCAP'!L$34</f>
        <v>9.5132692907260608E-3</v>
      </c>
      <c r="Q2095" s="1">
        <f>'[1]Electricity and CHPs_NCAP'!M$34</f>
        <v>1.3476612318150958E-2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6.5532288127693294E-8</v>
      </c>
      <c r="H2096" s="1">
        <f>'[1]Electricity and CHPs_NCAP'!D$35</f>
        <v>1.76796084294199</v>
      </c>
      <c r="I2096" s="1">
        <f>'[1]Electricity and CHPs_NCAP'!E$35</f>
        <v>5.7625725786908697E-6</v>
      </c>
      <c r="J2096" s="1">
        <f>'[1]Electricity and CHPs_NCAP'!F$35</f>
        <v>0.69052954218116502</v>
      </c>
      <c r="K2096" s="1">
        <f>'[1]Electricity and CHPs_NCAP'!G$35</f>
        <v>0.80694992285203104</v>
      </c>
      <c r="L2096" s="1">
        <f>'[1]Electricity and CHPs_NCAP'!H$35</f>
        <v>2.2437979093715001</v>
      </c>
      <c r="M2096" s="1">
        <f>'[1]Electricity and CHPs_NCAP'!I$35</f>
        <v>0.51996568242360497</v>
      </c>
      <c r="N2096" s="1">
        <f>'[1]Electricity and CHPs_NCAP'!J$35</f>
        <v>0.805196197995112</v>
      </c>
      <c r="O2096" s="1">
        <f>'[1]Electricity and CHPs_NCAP'!K$35</f>
        <v>1.13810568264944</v>
      </c>
      <c r="P2096" s="1">
        <f>'[1]Electricity and CHPs_NCAP'!L$35</f>
        <v>2.4839078539399302</v>
      </c>
      <c r="Q2096" s="1">
        <f>'[1]Electricity and CHPs_NCAP'!M$35</f>
        <v>0.77233117564001297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1.396893710250786E-5</v>
      </c>
      <c r="H2097" s="1">
        <f>'[1]Electricity and CHPs_NCAP'!D$36</f>
        <v>0.79197617375783791</v>
      </c>
      <c r="I2097" s="1">
        <f>'[1]Electricity and CHPs_NCAP'!E$36</f>
        <v>2.6357369862261977</v>
      </c>
      <c r="J2097" s="1">
        <f>'[1]Electricity and CHPs_NCAP'!F$36</f>
        <v>0.46161095063493024</v>
      </c>
      <c r="K2097" s="1">
        <f>'[1]Electricity and CHPs_NCAP'!G$36</f>
        <v>0.7511841949973268</v>
      </c>
      <c r="L2097" s="1">
        <f>'[1]Electricity and CHPs_NCAP'!H$36</f>
        <v>2.2800942730623741</v>
      </c>
      <c r="M2097" s="1">
        <f>'[1]Electricity and CHPs_NCAP'!I$36</f>
        <v>2.2176041380823341</v>
      </c>
      <c r="N2097" s="1">
        <f>'[1]Electricity and CHPs_NCAP'!J$36</f>
        <v>0.71230579746191081</v>
      </c>
      <c r="O2097" s="1">
        <f>'[1]Electricity and CHPs_NCAP'!K$36</f>
        <v>1.0979353464522696</v>
      </c>
      <c r="P2097" s="1">
        <f>'[1]Electricity and CHPs_NCAP'!L$36</f>
        <v>2.6018645198167505</v>
      </c>
      <c r="Q2097" s="1">
        <f>'[1]Electricity and CHPs_NCAP'!M$36</f>
        <v>2.555802925054294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1.5758845297233421E-5</v>
      </c>
      <c r="H2098" s="1">
        <f>'[1]Electricity and CHPs_NCAP'!D$37</f>
        <v>1.2518165454904899</v>
      </c>
      <c r="I2098" s="1">
        <f>'[1]Electricity and CHPs_NCAP'!E$37</f>
        <v>1.3595930276810779</v>
      </c>
      <c r="J2098" s="1">
        <f>'[1]Electricity and CHPs_NCAP'!F$37</f>
        <v>0.2457062857327188</v>
      </c>
      <c r="K2098" s="1">
        <f>'[1]Electricity and CHPs_NCAP'!G$37</f>
        <v>0.36094935490118707</v>
      </c>
      <c r="L2098" s="1">
        <f>'[1]Electricity and CHPs_NCAP'!H$37</f>
        <v>1.8221319020135032</v>
      </c>
      <c r="M2098" s="1">
        <f>'[1]Electricity and CHPs_NCAP'!I$37</f>
        <v>1.3328779932884331</v>
      </c>
      <c r="N2098" s="1">
        <f>'[1]Electricity and CHPs_NCAP'!J$37</f>
        <v>0.41082705089867699</v>
      </c>
      <c r="O2098" s="1">
        <f>'[1]Electricity and CHPs_NCAP'!K$37</f>
        <v>0.58938381724432398</v>
      </c>
      <c r="P2098" s="1">
        <f>'[1]Electricity and CHPs_NCAP'!L$37</f>
        <v>2.034091589797018</v>
      </c>
      <c r="Q2098" s="1">
        <f>'[1]Electricity and CHPs_NCAP'!M$37</f>
        <v>1.5556555511592118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4.5679684994678203E-8</v>
      </c>
      <c r="H2099" s="1">
        <f>'[1]Electricity and CHPs_NCAP'!D$38</f>
        <v>6.0786975694691299E-6</v>
      </c>
      <c r="I2099" s="1">
        <f>'[1]Electricity and CHPs_NCAP'!E$38</f>
        <v>9.5894917393199506E-5</v>
      </c>
      <c r="J2099" s="1">
        <f>'[1]Electricity and CHPs_NCAP'!F$38</f>
        <v>0.52247606768285804</v>
      </c>
      <c r="K2099" s="1">
        <f>'[1]Electricity and CHPs_NCAP'!G$38</f>
        <v>0.42576714128673698</v>
      </c>
      <c r="L2099" s="1">
        <f>'[1]Electricity and CHPs_NCAP'!H$38</f>
        <v>0.31803910650115602</v>
      </c>
      <c r="M2099" s="1">
        <f>'[1]Electricity and CHPs_NCAP'!I$38</f>
        <v>6.4663397135570497E-2</v>
      </c>
      <c r="N2099" s="1">
        <f>'[1]Electricity and CHPs_NCAP'!J$38</f>
        <v>0.48817715223536101</v>
      </c>
      <c r="O2099" s="1">
        <f>'[1]Electricity and CHPs_NCAP'!K$38</f>
        <v>0.59931372071960098</v>
      </c>
      <c r="P2099" s="1">
        <f>'[1]Electricity and CHPs_NCAP'!L$38</f>
        <v>0.39303518845540603</v>
      </c>
      <c r="Q2099" s="1">
        <f>'[1]Electricity and CHPs_NCAP'!M$38</f>
        <v>0.14349097020050799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3.1482707206408799E-4</v>
      </c>
      <c r="L2100" s="1">
        <f>'[1]Electricity and CHPs_NCAP'!H$32</f>
        <v>2.60554482126493E-4</v>
      </c>
      <c r="M2100" s="1">
        <f>'[1]Electricity and CHPs_NCAP'!I$32</f>
        <v>9.3291718090437597E-7</v>
      </c>
      <c r="N2100" s="1">
        <f>'[1]Electricity and CHPs_NCAP'!J$32</f>
        <v>3.3208273732798402E-5</v>
      </c>
      <c r="O2100" s="1">
        <f>'[1]Electricity and CHPs_NCAP'!K$32</f>
        <v>2.6147708080960399E-6</v>
      </c>
      <c r="P2100" s="1">
        <f>'[1]Electricity and CHPs_NCAP'!L$32</f>
        <v>6.2828808879221399E-4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3.1482707206408799E-4</v>
      </c>
      <c r="L2101" s="1">
        <f t="shared" ref="L2101:O2101" si="2232">L2100</f>
        <v>2.60554482126493E-4</v>
      </c>
      <c r="M2101" s="1">
        <f t="shared" si="2232"/>
        <v>9.3291718090437597E-7</v>
      </c>
      <c r="N2101" s="1">
        <f t="shared" si="2232"/>
        <v>3.3208273732798402E-5</v>
      </c>
      <c r="O2101" s="1">
        <f t="shared" si="2232"/>
        <v>2.6147708080960399E-6</v>
      </c>
      <c r="P2101" s="1">
        <f>P2100</f>
        <v>6.2828808879221399E-4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3.2856464617613598E-4</v>
      </c>
      <c r="J2102" s="1">
        <f t="shared" si="2233"/>
        <v>5.1807807810896704E-4</v>
      </c>
      <c r="K2102" s="1">
        <f t="shared" si="2233"/>
        <v>5.2253106259927571E-4</v>
      </c>
      <c r="L2102" s="1">
        <f t="shared" ref="L2102:O2102" si="2234">SUM(L2103:L2105)</f>
        <v>3.3304059023520321E-4</v>
      </c>
      <c r="M2102" s="1">
        <f t="shared" si="2234"/>
        <v>2.5424996978105508E-3</v>
      </c>
      <c r="N2102" s="1">
        <f t="shared" si="2234"/>
        <v>1.425233297016491E-5</v>
      </c>
      <c r="O2102" s="1">
        <f t="shared" si="2234"/>
        <v>5.5392251730190193E-3</v>
      </c>
      <c r="P2102" s="1">
        <f>SUM(P2103:P2105)</f>
        <v>6.3996608949390566E-3</v>
      </c>
      <c r="Q2102" s="1">
        <f>SUM(Q2103:Q2105)</f>
        <v>5.5438871296740501E-3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2.4198808889820301E-4</v>
      </c>
      <c r="L2103" s="1">
        <f>'[1]Electricity and CHPs_NCAP'!H$30</f>
        <v>3.7424636486814201E-5</v>
      </c>
      <c r="M2103" s="1">
        <f>'[1]Electricity and CHPs_NCAP'!I$30</f>
        <v>2.8532586344886E-4</v>
      </c>
      <c r="N2103" s="1">
        <f>'[1]Electricity and CHPs_NCAP'!J$30</f>
        <v>3.9932429332113101E-6</v>
      </c>
      <c r="O2103" s="1">
        <f>'[1]Electricity and CHPs_NCAP'!K$30</f>
        <v>1.54470460032843E-3</v>
      </c>
      <c r="P2103" s="1">
        <f>'[1]Electricity and CHPs_NCAP'!L$30</f>
        <v>5.5694427879868797E-3</v>
      </c>
      <c r="Q2103" s="1">
        <f>'[1]Electricity and CHPs_NCAP'!M$30</f>
        <v>1.5958414183943901E-3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2.1801786375233101E-4</v>
      </c>
      <c r="J2104" s="1">
        <f>'[1]Electricity and CHPs_NCAP'!F$46</f>
        <v>3.3951188136971801E-4</v>
      </c>
      <c r="K2104" s="1">
        <f>'[1]Electricity and CHPs_NCAP'!G$46</f>
        <v>2.27278048975675E-4</v>
      </c>
      <c r="L2104" s="1">
        <f>'[1]Electricity and CHPs_NCAP'!H$46</f>
        <v>1.8026813330101601E-4</v>
      </c>
      <c r="M2104" s="1">
        <f>'[1]Electricity and CHPs_NCAP'!I$46</f>
        <v>1.37267986271725E-3</v>
      </c>
      <c r="N2104" s="1">
        <f>'[1]Electricity and CHPs_NCAP'!J$46</f>
        <v>4.9618873088732401E-6</v>
      </c>
      <c r="O2104" s="1">
        <f>'[1]Electricity and CHPs_NCAP'!K$46</f>
        <v>2.51300250111963E-3</v>
      </c>
      <c r="P2104" s="1">
        <f>'[1]Electricity and CHPs_NCAP'!L$46</f>
        <v>7.4930342670791801E-4</v>
      </c>
      <c r="Q2104" s="1">
        <f>'[1]Electricity and CHPs_NCAP'!M$46</f>
        <v>2.1038368848718299E-3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1.1054678242380499E-4</v>
      </c>
      <c r="J2105" s="1">
        <f>'[1]Electricity and CHPs_NCAP'!F$57</f>
        <v>1.7856619673924901E-4</v>
      </c>
      <c r="K2105" s="1">
        <f>'[1]Electricity and CHPs_NCAP'!G$57</f>
        <v>5.3264924725397699E-5</v>
      </c>
      <c r="L2105" s="1">
        <f>'[1]Electricity and CHPs_NCAP'!H$57</f>
        <v>1.15347820447373E-4</v>
      </c>
      <c r="M2105" s="1">
        <f>'[1]Electricity and CHPs_NCAP'!I$57</f>
        <v>8.8449397164444099E-4</v>
      </c>
      <c r="N2105" s="1">
        <f>'[1]Electricity and CHPs_NCAP'!J$57</f>
        <v>5.2972027280803602E-6</v>
      </c>
      <c r="O2105" s="1">
        <f>'[1]Electricity and CHPs_NCAP'!K$57</f>
        <v>1.4815180715709599E-3</v>
      </c>
      <c r="P2105" s="1">
        <f>'[1]Electricity and CHPs_NCAP'!L$57</f>
        <v>8.0914680244259201E-5</v>
      </c>
      <c r="Q2105" s="1">
        <f>'[1]Electricity and CHPs_NCAP'!M$57</f>
        <v>1.8442088264078299E-3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5.3469967223414086E-3</v>
      </c>
      <c r="G2106" s="1">
        <f t="shared" si="2235"/>
        <v>1.2140609779342521E-5</v>
      </c>
      <c r="H2106" s="1">
        <f t="shared" si="2235"/>
        <v>3.2148647309699946E-5</v>
      </c>
      <c r="I2106" s="1">
        <f t="shared" si="2235"/>
        <v>0.13026954521757508</v>
      </c>
      <c r="J2106" s="1">
        <f t="shared" si="2235"/>
        <v>1.6033107162337294E-2</v>
      </c>
      <c r="K2106" s="1">
        <f t="shared" si="2235"/>
        <v>0.16825596229772888</v>
      </c>
      <c r="L2106" s="1">
        <f t="shared" ref="L2106:O2106" si="2236">SUM(L2107:L2113)</f>
        <v>0.20472293680885395</v>
      </c>
      <c r="M2106" s="1">
        <f t="shared" si="2236"/>
        <v>0.17175330534075151</v>
      </c>
      <c r="N2106" s="1">
        <f t="shared" si="2236"/>
        <v>0.20475064631553019</v>
      </c>
      <c r="O2106" s="1">
        <f t="shared" si="2236"/>
        <v>0.22647438319908364</v>
      </c>
      <c r="P2106" s="1">
        <f>SUM(P2107:P2113)</f>
        <v>0.29823994290537409</v>
      </c>
      <c r="Q2106" s="1">
        <f>SUM(Q2107:Q2113)</f>
        <v>0.15777593488356295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1.5889784065564301E-6</v>
      </c>
      <c r="H2107" s="1">
        <f>'[1]Electricity and CHPs_NCAP'!D$63</f>
        <v>1.60483403855224E-6</v>
      </c>
      <c r="I2107" s="1">
        <f>'[1]Electricity and CHPs_NCAP'!E$63</f>
        <v>1.5005451121160399E-6</v>
      </c>
      <c r="J2107" s="1">
        <f>'[1]Electricity and CHPs_NCAP'!F$63</f>
        <v>2.0352522251558101E-6</v>
      </c>
      <c r="K2107" s="1">
        <f>'[1]Electricity and CHPs_NCAP'!G$63</f>
        <v>4.8078634579605498E-6</v>
      </c>
      <c r="L2107" s="1">
        <f>'[1]Electricity and CHPs_NCAP'!H$63</f>
        <v>5.0709887390432903E-6</v>
      </c>
      <c r="M2107" s="1">
        <f>'[1]Electricity and CHPs_NCAP'!I$63</f>
        <v>2.4657432318832201E-6</v>
      </c>
      <c r="N2107" s="1">
        <f>'[1]Electricity and CHPs_NCAP'!J$63</f>
        <v>1.8281652923842E-6</v>
      </c>
      <c r="O2107" s="1">
        <f>'[1]Electricity and CHPs_NCAP'!K$63</f>
        <v>2.32329733676457E-6</v>
      </c>
      <c r="P2107" s="1">
        <f>'[1]Electricity and CHPs_NCAP'!L$63</f>
        <v>2.8579191245144401E-6</v>
      </c>
      <c r="Q2107" s="1">
        <f>'[1]Electricity and CHPs_NCAP'!M$63</f>
        <v>6.4930745526835604E-6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8.7478987879136103E-4</v>
      </c>
      <c r="G2108" s="1">
        <f>'[1]Electricity and CHPs_NCAP'!C$64</f>
        <v>1.7112265574185E-6</v>
      </c>
      <c r="H2108" s="1">
        <f>'[1]Electricity and CHPs_NCAP'!D$64</f>
        <v>5.4391448331733102E-6</v>
      </c>
      <c r="I2108" s="1">
        <f>'[1]Electricity and CHPs_NCAP'!E$64</f>
        <v>1.5247282422192101E-4</v>
      </c>
      <c r="J2108" s="1">
        <f>'[1]Electricity and CHPs_NCAP'!F$64</f>
        <v>1.70050667944532E-3</v>
      </c>
      <c r="K2108" s="1">
        <f>'[1]Electricity and CHPs_NCAP'!G$64</f>
        <v>4.6810269410314798E-2</v>
      </c>
      <c r="L2108" s="1">
        <f>'[1]Electricity and CHPs_NCAP'!H$64</f>
        <v>1.2179092445490199E-2</v>
      </c>
      <c r="M2108" s="1">
        <f>'[1]Electricity and CHPs_NCAP'!I$64</f>
        <v>3.1711617323633999E-2</v>
      </c>
      <c r="N2108" s="1">
        <f>'[1]Electricity and CHPs_NCAP'!J$64</f>
        <v>2.26978219701028E-2</v>
      </c>
      <c r="O2108" s="1">
        <f>'[1]Electricity and CHPs_NCAP'!K$64</f>
        <v>2.0998311408597599E-2</v>
      </c>
      <c r="P2108" s="1">
        <f>'[1]Electricity and CHPs_NCAP'!L$64</f>
        <v>3.5009477327899399E-2</v>
      </c>
      <c r="Q2108" s="1">
        <f>'[1]Electricity and CHPs_NCAP'!M$64</f>
        <v>1.1818847577988E-2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6.5479343994410402E-4</v>
      </c>
      <c r="G2109" s="1">
        <f>'[1]Electricity and CHPs_NCAP'!C$65</f>
        <v>1.27228568585894E-6</v>
      </c>
      <c r="H2109" s="1">
        <f>'[1]Electricity and CHPs_NCAP'!D$65</f>
        <v>4.2537489963459798E-6</v>
      </c>
      <c r="I2109" s="1">
        <f>'[1]Electricity and CHPs_NCAP'!E$65</f>
        <v>1.35220985056862E-4</v>
      </c>
      <c r="J2109" s="1">
        <f>'[1]Electricity and CHPs_NCAP'!F$65</f>
        <v>1.3475097510154701E-3</v>
      </c>
      <c r="K2109" s="1">
        <f>'[1]Electricity and CHPs_NCAP'!G$65</f>
        <v>7.5873543237461203E-3</v>
      </c>
      <c r="L2109" s="1">
        <f>'[1]Electricity and CHPs_NCAP'!H$65</f>
        <v>0.14735034395284199</v>
      </c>
      <c r="M2109" s="1">
        <f>'[1]Electricity and CHPs_NCAP'!I$65</f>
        <v>4.5366254036114703E-2</v>
      </c>
      <c r="N2109" s="1">
        <f>'[1]Electricity and CHPs_NCAP'!J$65</f>
        <v>0.109610221050062</v>
      </c>
      <c r="O2109" s="1">
        <f>'[1]Electricity and CHPs_NCAP'!K$65</f>
        <v>0.12927998043532599</v>
      </c>
      <c r="P2109" s="1">
        <f>'[1]Electricity and CHPs_NCAP'!L$65</f>
        <v>0.14524712692132499</v>
      </c>
      <c r="Q2109" s="1">
        <f>'[1]Electricity and CHPs_NCAP'!M$65</f>
        <v>9.7103106982784501E-2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6.3606799706512895E-4</v>
      </c>
      <c r="G2110" s="1">
        <f>'[1]Electricity and CHPs_NCAP'!C$66</f>
        <v>1.24908445659418E-6</v>
      </c>
      <c r="H2110" s="1">
        <f>'[1]Electricity and CHPs_NCAP'!D$66</f>
        <v>3.4999268376636799E-6</v>
      </c>
      <c r="I2110" s="1">
        <f>'[1]Electricity and CHPs_NCAP'!E$66</f>
        <v>2.5871007618053599E-2</v>
      </c>
      <c r="J2110" s="1">
        <f>'[1]Electricity and CHPs_NCAP'!F$66</f>
        <v>4.40149403369869E-4</v>
      </c>
      <c r="K2110" s="1">
        <f>'[1]Electricity and CHPs_NCAP'!G$66</f>
        <v>2.0436020132376199E-2</v>
      </c>
      <c r="L2110" s="1">
        <f>'[1]Electricity and CHPs_NCAP'!H$66</f>
        <v>8.4428403068110992E-3</v>
      </c>
      <c r="M2110" s="1">
        <f>'[1]Electricity and CHPs_NCAP'!I$66</f>
        <v>1.8302287346502299E-2</v>
      </c>
      <c r="N2110" s="1">
        <f>'[1]Electricity and CHPs_NCAP'!J$66</f>
        <v>1.027329740613E-2</v>
      </c>
      <c r="O2110" s="1">
        <f>'[1]Electricity and CHPs_NCAP'!K$66</f>
        <v>1.8103224559637601E-2</v>
      </c>
      <c r="P2110" s="1">
        <f>'[1]Electricity and CHPs_NCAP'!L$66</f>
        <v>2.1368475149211901E-2</v>
      </c>
      <c r="Q2110" s="1">
        <f>'[1]Electricity and CHPs_NCAP'!M$66</f>
        <v>1.7404773912626601E-2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1.2716238220513911E-3</v>
      </c>
      <c r="G2111" s="1">
        <f>'[1]Electricity and CHPs_NCAP'!C$67</f>
        <v>2.5321441187921198E-6</v>
      </c>
      <c r="H2111" s="1">
        <f>'[1]Electricity and CHPs_NCAP'!D$67</f>
        <v>6.91681308964344E-6</v>
      </c>
      <c r="I2111" s="1">
        <f>'[1]Electricity and CHPs_NCAP'!E$67</f>
        <v>3.9510419118498598E-2</v>
      </c>
      <c r="J2111" s="1">
        <f>'[1]Electricity and CHPs_NCAP'!F$67</f>
        <v>4.1263150110289202E-3</v>
      </c>
      <c r="K2111" s="1">
        <f>'[1]Electricity and CHPs_NCAP'!G$67</f>
        <v>3.22007892324159E-2</v>
      </c>
      <c r="L2111" s="1">
        <f>'[1]Electricity and CHPs_NCAP'!H$67</f>
        <v>1.551993896772022E-2</v>
      </c>
      <c r="M2111" s="1">
        <f>'[1]Electricity and CHPs_NCAP'!I$67</f>
        <v>2.7795825626953399E-2</v>
      </c>
      <c r="N2111" s="1">
        <f>'[1]Electricity and CHPs_NCAP'!J$67</f>
        <v>2.3842218865609499E-2</v>
      </c>
      <c r="O2111" s="1">
        <f>'[1]Electricity and CHPs_NCAP'!K$67</f>
        <v>2.1698001989527999E-2</v>
      </c>
      <c r="P2111" s="1">
        <f>'[1]Electricity and CHPs_NCAP'!L$67</f>
        <v>3.6400247339690203E-2</v>
      </c>
      <c r="Q2111" s="1">
        <f>'[1]Electricity and CHPs_NCAP'!M$67</f>
        <v>1.171881365115876E-2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1.271594966558674E-3</v>
      </c>
      <c r="G2112" s="1">
        <f>'[1]Electricity and CHPs_NCAP'!C$68</f>
        <v>2.5347703726150899E-6</v>
      </c>
      <c r="H2112" s="1">
        <f>'[1]Electricity and CHPs_NCAP'!D$68</f>
        <v>6.9231161727535896E-6</v>
      </c>
      <c r="I2112" s="1">
        <f>'[1]Electricity and CHPs_NCAP'!E$68</f>
        <v>3.9639552854460594E-2</v>
      </c>
      <c r="J2112" s="1">
        <f>'[1]Electricity and CHPs_NCAP'!F$68</f>
        <v>4.4154891630488902E-3</v>
      </c>
      <c r="K2112" s="1">
        <f>'[1]Electricity and CHPs_NCAP'!G$68</f>
        <v>3.7202378189285401E-2</v>
      </c>
      <c r="L2112" s="1">
        <f>'[1]Electricity and CHPs_NCAP'!H$68</f>
        <v>1.2855411422215642E-2</v>
      </c>
      <c r="M2112" s="1">
        <f>'[1]Electricity and CHPs_NCAP'!I$68</f>
        <v>2.9018898970177398E-2</v>
      </c>
      <c r="N2112" s="1">
        <f>'[1]Electricity and CHPs_NCAP'!J$68</f>
        <v>2.3838121968625302E-2</v>
      </c>
      <c r="O2112" s="1">
        <f>'[1]Electricity and CHPs_NCAP'!K$68</f>
        <v>2.1145452517191798E-2</v>
      </c>
      <c r="P2112" s="1">
        <f>'[1]Electricity and CHPs_NCAP'!L$68</f>
        <v>3.69846627582196E-2</v>
      </c>
      <c r="Q2112" s="1">
        <f>'[1]Electricity and CHPs_NCAP'!M$68</f>
        <v>1.154781656230709E-2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6.3812661793074903E-4</v>
      </c>
      <c r="G2113" s="1">
        <f>'[1]Electricity and CHPs_NCAP'!C$69</f>
        <v>1.25212018150726E-6</v>
      </c>
      <c r="H2113" s="1">
        <f>'[1]Electricity and CHPs_NCAP'!D$69</f>
        <v>3.5110633415677099E-6</v>
      </c>
      <c r="I2113" s="1">
        <f>'[1]Electricity and CHPs_NCAP'!E$69</f>
        <v>2.4959371272171401E-2</v>
      </c>
      <c r="J2113" s="1">
        <f>'[1]Electricity and CHPs_NCAP'!F$69</f>
        <v>4.0011019022036702E-3</v>
      </c>
      <c r="K2113" s="1">
        <f>'[1]Electricity and CHPs_NCAP'!G$69</f>
        <v>2.4014343146132499E-2</v>
      </c>
      <c r="L2113" s="1">
        <f>'[1]Electricity and CHPs_NCAP'!H$69</f>
        <v>8.3702387250357505E-3</v>
      </c>
      <c r="M2113" s="1">
        <f>'[1]Electricity and CHPs_NCAP'!I$69</f>
        <v>1.95559562941378E-2</v>
      </c>
      <c r="N2113" s="1">
        <f>'[1]Electricity and CHPs_NCAP'!J$69</f>
        <v>1.4487136889708201E-2</v>
      </c>
      <c r="O2113" s="1">
        <f>'[1]Electricity and CHPs_NCAP'!K$69</f>
        <v>1.52470889914659E-2</v>
      </c>
      <c r="P2113" s="1">
        <f>'[1]Electricity and CHPs_NCAP'!L$69</f>
        <v>2.3227095489903499E-2</v>
      </c>
      <c r="Q2113" s="1">
        <f>'[1]Electricity and CHPs_NCAP'!M$69</f>
        <v>8.1760831221453101E-3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3.8562397901293493E-4</v>
      </c>
      <c r="G2114" s="3">
        <f t="shared" si="2237"/>
        <v>0.42861096215514077</v>
      </c>
      <c r="H2114" s="3">
        <f t="shared" si="2237"/>
        <v>1.0497675337669881</v>
      </c>
      <c r="I2114" s="3">
        <f t="shared" si="2237"/>
        <v>2.327743530026098</v>
      </c>
      <c r="J2114" s="3">
        <f t="shared" si="2237"/>
        <v>3.1903407148940546</v>
      </c>
      <c r="K2114" s="3">
        <f t="shared" si="2237"/>
        <v>2.0355792167860134</v>
      </c>
      <c r="L2114" s="3">
        <f t="shared" ref="L2114:O2114" si="2238">SUM(L2115:L2164)</f>
        <v>2.4872099234438743</v>
      </c>
      <c r="M2114" s="3">
        <f t="shared" si="2238"/>
        <v>2.8787507462828756</v>
      </c>
      <c r="N2114" s="3">
        <f t="shared" si="2238"/>
        <v>2.4381436604616713</v>
      </c>
      <c r="O2114" s="3">
        <f t="shared" si="2238"/>
        <v>2.3800745954419202</v>
      </c>
      <c r="P2114" s="3">
        <f>SUM(P2115:P2164)</f>
        <v>2.5192749839220863</v>
      </c>
      <c r="Q2114" s="3">
        <f>SUM(Q2115:Q2164)</f>
        <v>2.0420974976612229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8.8044268922980997E-5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1.8473651151393699E-3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4.1013008631125098E-4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4.1924345298514302E-4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5.5887031249084195E-4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4.8118632623557402E-2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9.5431037263772694E-2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0.16391092696242601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8.9554131485212102E-2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8.9909350027868207E-2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0.123149818472468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4.7639666255549502E-2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7.8908227436340903E-5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2.6950402198962399E-4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0.20559150631812201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0.60358321828962902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1.17480311474777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0.54375033965601305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0.72240015654198098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0.98657948882212998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0.61055917303027296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0.652985100873549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0.65627027675216898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0.48510855746120302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6.8719613869029004E-5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2.6330368736534101E-3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1.6006014150508601E-3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0.17847196312543601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0.38589249379388202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0.32536646519964701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0.27342551078918598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0.33002120281542102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0.43326685651573799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0.4271051499372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0.65464770697068297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0.42016712269866502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1.4995186878458399E-4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7.1006793526165901E-2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7.2880366206985098E-2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0.18115355821467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0.126907446248331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4.96615300426736E-3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0.13920300476285899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0.108433438662302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0.17012378441655099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0.11521038225633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2.25435600790484E-2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0.25614865131588599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6.9453258745026301E-5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6.7105000198022997E-5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4.9683300101222198E-5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6.7516359170391598E-5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8.5107454793183402E-5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1.4071805445519899E-4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6.1277020931876298E-5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3.3347114235697501E-4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5.5770205986651396E-4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5.9262747040062197E-4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9.8488579195525399E-4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3.85568804238597E-5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1.5908385491982099E-4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1.08380328441466E-4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1.81718945369761E-4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1.7318472790098699E-4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2.77606692190089E-4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8.7057753651469997E-5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5.7826994187478397E-4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1.4080037915232799E-2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1.94958715936836E-2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7.3946649514694002E-3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5.0195897945932901E-4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2.92986143583348E-2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1.6508541840210798E-2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3.0752432128547998E-2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9.9855864890333198E-4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1.6954120234784799E-2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9.6261947286229105E-5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3.8450604321717902E-2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4.8458763570953297E-3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2.1201152047551301E-3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2.4187169291834802E-3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1.3888888619111801E-4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2.1620405181372999E-4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1.8221164267057601E-4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4.3168316370786701E-4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4.2289318990139E-4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1.11525351487334E-3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1.00209958140125E-4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3.1126509252471901E-2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1.5404435335311201E-4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9.2817452135416606E-5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0.11265492094552799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8.3428036809797399E-5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7.8072980514186995E-5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7.4897305689471604E-5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1.494836506953E-4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3.2657667114147299E-4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1.9816943561927201E-4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6.6080392565523297E-4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6.2432051359068502E-5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1.99988208094359E-5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2.02013719710014E-5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2.86965471902147E-5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5.6511950351467499E-5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2.4361540678155701E-4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2.02274331864847E-4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1.06464747381191E-3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9.4347260511682199E-4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5.3077556452591499E-4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1.21498766001473E-3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6.7184159404339405E-5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2.2628468857805801E-5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2.4146122676200499E-5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3.6392223091790199E-5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3.2160872129353001E-2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8.0993861207766096E-2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0.311931569660863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0.32646809710324998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1.33615104764517E-3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0.117754641196135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0.211987265026433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7.1607703147272999E-5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2.1234056512098698E-5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2.0851508545219401E-5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3.3425197171538597E-5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2.4589929982598202E-4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2.87579610274036E-4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3.4726236606630301E-4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0.14758721618067699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0.24242654138679501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0.15993561003941401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0.134967756342638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0.21575895664132999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0.262727324303768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0.29772814153558003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0.14214339537559401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4.5057971984698597E-6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2.0854866828653898E-6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4.4695986947063E-8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9.7096679250357395E-8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9.2459023712835994E-8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7.8495068762291494E-8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7.4788035450630795E-8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7.2577558433218602E-8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7.3689941272524001E-8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6.8781736020505697E-8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1.3943346239755799E-7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2.46636043629357E-6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1.1962097402884201E-6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8.8580786262047796E-8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1.4145579649308101E-7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1.37776510444334E-7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1.24473928637734E-7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1.32832542071419E-7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1.2215264239048801E-7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1.2519200714648799E-7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1.24586373553692E-7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2.1037603017985401E-7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2.0650437588213198E-6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8.6593567180001897E-7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9.9718178790361696E-8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1.5537727035841699E-7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1.60690723118403E-7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1.4543237444610701E-7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1.5000778254957499E-7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1.4087870489517299E-7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1.33551655144821E-7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1.3789111690124199E-7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2.2686636182733999E-7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2.7038204142388701E-6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1.1154007806822899E-6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8.3786907237929399E-8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1.30514198432509E-7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1.3283821896308301E-7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1.1863946127421999E-7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1.2551366747860999E-7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1.15757367717152E-7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1.13711097601871E-7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1.13281495338111E-7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2.0410462746961901E-7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1.7212100628190551E-4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1.8211162650566281E-2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1.1071870451458551E-3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3.9086034676603411E-2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3.7464256377592979E-2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1.764148317111704E-4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1.6469409784031751E-4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1.1957231753987332E-3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2.2564343721550247E-2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7.8112060445820225E-2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2.631079632094081E-2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4.3069867416278661E-4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6.5757155546012254E-3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2.6954792227014521E-4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8.7040904762946958E-2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5.9574272746801412E-4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2.1809189679897661E-4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2.2590487659399062E-4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1.8798450805224289E-4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4.8252629462769198E-4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9.8332453717304199E-4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2.0666283754804501E-4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0.16809826684070175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1.8579761187786912E-4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1.3459945788850809E-4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1.1627754817672379E-4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1.4501022362645199E-4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1.262346248530562E-4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1.8004957925190431E-4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1.5153737971141041E-4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2.20289312708708E-4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2.8069715953379796E-4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1.512710714039323E-4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1.7532550052021218E-4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3.9188191932989128E-2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0.11515265266218541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4.5956901786505897E-2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0.10869967112069148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0.13040407939017121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0.15709288983113612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0.1324883282881118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9.8043662475836693E-2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6.9324049950147987E-2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7.7287784095811288E-2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4.7656717221284498E-5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1.48396225578016E-4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1.66709293940303E-4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1.09056100012656E-4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1.34247642307928E-4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3.6625289868798597E-5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3.4872252193929301E-5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2.55854473210183E-5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4.18140053934245E-5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4.3921074681592902E-5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5.2999870837770898E-5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4.1107341303765399E-5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1.2363524412597701E-3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3.6961873873771298E-4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2.7487600028790898E-4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1.8807362995017899E-4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4.8709180797914899E-5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4.7201123776815401E-5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3.4431547583434897E-5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6.0448038644434001E-5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6.1415340712025305E-5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6.7438800658447E-5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8.1642997598741694E-5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6.3558565024972896E-2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1.3654885318161E-3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3.19861155540936E-2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1.7286132807138399E-3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7.4888071256045896E-5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7.9052935660580496E-5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5.6536307725001102E-5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9.6240377000160704E-5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1.16334646291607E-4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8.9482501513812705E-5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5.9111649813177297E-5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0.28072446646578397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0.508056162294378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0.57098023254378605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0.45459166411760998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0.51045046198990296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0.54665743249477605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0.45712346744912702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0.44374361396564399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0.42466754498859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0.29798287236654503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4.5310084839041498E-5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1.8101770196977399E-2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1.03663193234043E-3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7.9808513944907403E-5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8.4127268689876896E-5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4.1743117932204397E-5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4.4495073225625501E-5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3.6854835161973198E-5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9.0923152933448196E-5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2.37365613174928E-4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1.5543302360500899E-4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2.20823153204376E-5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2.7792914355687499E-4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1.8029614435976699E-4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7.7605738605856299E-5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7.3717495092835204E-5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4.70805756140146E-5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5.1902625434899602E-5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4.3307549380706899E-5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8.7926382003103003E-5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1.267688684461E-4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7.3256987789288005E-5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2.8216495948743501E-5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1.3751131186633101E-4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1.0592346032588199E-4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6.3377124570001395E-5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7.3133505833504402E-5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6.1670932456494895E-5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7.7454147473465305E-5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6.8087035199886206E-5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1.19133180682621E-4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1.7455675153603699E-4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7.7903649191939399E-5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4.2807178955387203E-5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3.9139400562637199E-2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0.115116487636741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4.5828232064342098E-2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0.108377737162688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0.130028655219837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8.0346635959179499E-2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0.107388796991246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9.7822754343645194E-2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6.9165299248785297E-2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7.6747041882228306E-2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2.8742794354456768E-2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7.6210199282156055E-2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0.14517127677060718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0.13382953045908649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4.54715077313258E-2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5.7532195515222082E-2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1.9715273601512588E-4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4.4046571236214707E-2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6.4368862724158232E-2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1.885148626063106E-4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1.248906521285927E-4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0.12081485945928132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3.735714559849302E-2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3.3510994278973039E-4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1.2437910842524899E-3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5.77400098185264E-4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8.1507226229959894E-4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2.7832470720723699E-4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2.3786965925569499E-4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7.66900055898637E-4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4.0415646011240855E-2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6.3472845493397099E-3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2.2747554449548241E-4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1.5036017255166902E-4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2.0593266849579592E-4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3.0838668975435037E-3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4.4315570289101588E-2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5.5705696421943791E-2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3.1020430760177877E-2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4.7683904029907014E-2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4.1621477953749243E-2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2.905597466795852E-2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3.8287579165738606E-2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2.306662490700601E-4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9.0001916769430303E-5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7.0926249804884506E-5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1.8788097214800039E-4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3.7965774760521101E-4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1.7760187958094104E-2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9.2276242912391351E-2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9.2485009255194976E-3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3.2725583532215903E-4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2.236352272057164E-4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4.7129584837317306E-3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5.7685627824399701E-5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8.2118822911104495E-5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1.06822088910781E-4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1.7887977326061399E-4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5.0544401621827103E-3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3.5486997640798598E-5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5.2631546071663499E-5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1.5926781489333799E-5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1.1195400960112499E-5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1.06774964309718E-5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1.4176284581207599E-5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3.5694485124903601E-5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8.2876305557238295E-5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6.6349558186645002E-5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8.0891278843523204E-5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1.09371670382668E-4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3.6969844943339401E-5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5.8450232049164102E-5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1.8806171959407599E-5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1.3087889414312401E-5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1.3210445130154399E-5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1.65101844550709E-5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4.3196262666229497E-5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5.5570416717315302E-5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4.89929737810031E-5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5.9307538445455703E-5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8.3118534669462702E-5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4.3467397580272797E-5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8.8685471734365894E-5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2.4041594166830499E-5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1.4570938677933401E-5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1.5801296745403999E-5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1.85632417636569E-5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1.59381930605322E-5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2.6381586923551502E-5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2.7688730484162701E-5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4.6161559480809501E-5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8.2114837124205194E-5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4.2811117051376398E-5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9.1908434967832994E-5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2.26287728988168E-5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1.31884209231564E-5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1.35358814783305E-5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1.8925757523607301E-5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4.9855827019469301E-5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7.6057950249969405E-2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0.145116570145948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3.1352851714408499E-2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1.3640330562462199E-2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1.38000944336877E-4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7.5753349015363896E-5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6.2633035630109602E-5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9.0258495490531704E-5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8.74160009254466E-5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5.8362667946008997E-5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2.2485058796317799E-5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1.7762297997631901E-4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2.7066790788795897E-4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6.6092234787832195E-4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3.1077095187190501E-4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1.3506449922003901E-4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1.08010207088166E-4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9.3794131466844006E-5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2.09501434429158E-4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2.5627699807195901E-4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2.4701962291039E-4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2.83214453970364E-5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1.06117858992397E-4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1.81058018815127E-4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3.03912289037016E-3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4.4259199802503202E-2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5.5633198804394199E-2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3.0921352694216701E-2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4.7599978410750199E-2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4.1488399247726397E-2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2.8893941407967801E-2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3.8000437162110899E-2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1.92526205943661E-5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3.8611370622132302E-5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4.09482073973281E-5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8.9965916574136193E-5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2.1132212246732901E-4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2.3842228665760701E-4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4.4319283087475698E-4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3.2253669403293703E-4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1.2598802938574899E-4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8.8632769616316397E-5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2.7802942676557102E-4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4.2359877675043098E-6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3.74753138213887E-6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1.2195694340231501E-6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5.0831030038896401E-6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2.70389283676743E-6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2.2835618170803999E-6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2.8947133913192802E-6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2.4704636572889599E-6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2.3205728201400302E-6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2.5105431851102199E-6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2.1451895807994201E-6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2.9761064531235001E-6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3.77988267578361E-6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1.6255931182948699E-6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5.3728809426565297E-6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3.3571331028095302E-6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2.7939900588882301E-6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3.5351356809414598E-6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2.9599106117170099E-6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2.7168272063929498E-6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2.9406313646801299E-6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2.4932894098948801E-6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3.6316456937580002E-6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3.6552495223646498E-6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1.9310745268577201E-6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5.7321592539260902E-6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3.79124178187163E-6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3.2050287636875202E-6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4.12427404323719E-6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3.4336864015070699E-6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2.9909595253979499E-6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3.2324354239593E-6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2.6515455954348301E-6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3.5365048565679798E-6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4.1318891540997496E-6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1.9847652936727401E-6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6.6873530366912602E-6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3.96547598654593E-6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3.3405620227470999E-6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4.3112423502409504E-6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3.5324159807986299E-6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2.9298304196748398E-6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3.1195470053582798E-6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2.6505565982437799E-6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0.73875153822784989</v>
      </c>
      <c r="H2165" s="3">
        <f t="shared" si="2245"/>
        <v>1.5691681370021373</v>
      </c>
      <c r="I2165" s="3">
        <f t="shared" si="2245"/>
        <v>5.6933154347940089</v>
      </c>
      <c r="J2165" s="3">
        <f t="shared" si="2245"/>
        <v>4.9310397686261149</v>
      </c>
      <c r="K2165" s="3">
        <f t="shared" si="2245"/>
        <v>2.2063473272822574</v>
      </c>
      <c r="L2165" s="3">
        <f t="shared" ref="L2165:O2165" si="2246">SUM(L2166:L2188)</f>
        <v>3.4839076452807172</v>
      </c>
      <c r="M2165" s="3">
        <f t="shared" si="2246"/>
        <v>4.0849876635535702</v>
      </c>
      <c r="N2165" s="3">
        <f t="shared" si="2246"/>
        <v>2.7627936299457558</v>
      </c>
      <c r="O2165" s="3">
        <f t="shared" si="2246"/>
        <v>4.7574967426259782</v>
      </c>
      <c r="P2165" s="3">
        <f>SUM(P2166:P2188)</f>
        <v>3.5399054276847752</v>
      </c>
      <c r="Q2165" s="3">
        <f>SUM(Q2166:Q2188)</f>
        <v>4.050572104112625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8.09064914423464E-3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1.0745162323742801E-2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2.55768228618191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2.6149390706679498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0.12600092732403198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1.34876847875481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1.5237285710045601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0.86574669529519199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0.83204440150393599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0.44373699437264902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0.12863920894289002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2.0770423589924702E-3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7.5348056640568706E-3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0.73805428129931605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0.70151238125845994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0.11013622503256601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0.36619638934035803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0.46055463325144796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0.25716510804668996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0.40575763992262998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0.46683256733761597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0.17471783626760101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1.1745076096916999E-3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2.5675629806191998E-3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1.9718946667445099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0.40227351594087396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1.3947900456178399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0.41298380171277904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1.1138933598153999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0.25201387490538096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1.7399929602276101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1.2229972940890599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2.0411725582473603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3.73866093335823E-4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3.7322162390389201E-4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3.8120189236807696E-4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6.4958048920880094E-4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6.4376013254277499E-4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7.5180743708707601E-4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1.0734936842474699E-3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9.8016942407405097E-4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1.29087718624809E-3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1.31092887627162E-3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1.9100864352614398E-3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1.0454266949007401E-5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0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0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0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1.18216681820752E-5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1.40576545604212E-2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2.06660972794514E-3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7.4719650366314699E-4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3.59467780161132E-3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3.1042956769905001E-3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8.4357853329072204E-3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2.52971360054568E-2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3.7362013619199899E-2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0.66983616732693096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1.2763448190228399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0.72393524655485797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1.37948421842557E-3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9.3016260506588802E-4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7.3563118618450904E-4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2.0878916988145901E-3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2.1698462775951001E-3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4.0971472467367497E-3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7.7440220116403204E-3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8.6867029767237411E-3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1.6523906082561102E-2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1.8920601389391799E-2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4.5880072658146996E-2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6.4350034243740292E-2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0.83904191343523593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0.42375111309230096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1.20580504888901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0.56935232310050998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1.3425088772498801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0.95249220976465399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1.3406565108084201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1.09177436422026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0.10944490704733599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0.93380720715463494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4.4350693258496596E-5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4.3755405181609602E-5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3.3194242945714999E-5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1.0881119484004E-4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1.0324385766800601E-4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1.4249601357834801E-4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1.9049114539254299E-4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1.6039970341468E-4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2.66312854222351E-4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3.0688145747473502E-4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5.0988785187273001E-4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0.63301024874645195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0.51848095801508198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1.1502061684083301E-5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9.6313997504222301E-3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0.156751538726777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3.7807794033572696E-3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6.0617017312108003E-4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1.4302261035058299E-5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1.28500089395155E-5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1.2859516995297599E-5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1.374687077164E-5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1.1753413516762401E-5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4.4296403181277499E-5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4.2761164476403498E-5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3.93469442640306E-4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3.55679914450185E-3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1.48319778041427E-5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1.1182063671116799E-5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2.0799997763943501E-4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2.59169967770372E-2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1.34728238566452E-5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1.05553220327006E-5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1.1992803471681201E-4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4.69656323263014E-4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1.3587715679944699E-5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1.46815609661681E-5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1.2072867869320601E-5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1.0002675585001801E-5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1.04017531442123E-5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1.0113301578858101E-5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1.0434092136367501E-5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1.58275473403108E-5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4.0062912127281701E-5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0.5099218798294447</v>
      </c>
      <c r="H2189" s="3">
        <f t="shared" si="2249"/>
        <v>0.32830423361126992</v>
      </c>
      <c r="I2189" s="3">
        <f t="shared" si="2249"/>
        <v>2.791187423023934</v>
      </c>
      <c r="J2189" s="3">
        <f t="shared" si="2249"/>
        <v>1.4911828047768025</v>
      </c>
      <c r="K2189" s="3">
        <f t="shared" si="2249"/>
        <v>1.1986012449020742</v>
      </c>
      <c r="L2189" s="3">
        <f t="shared" ref="L2189:O2189" si="2250">SUM(L2190:L2212)</f>
        <v>1.0258413299132936</v>
      </c>
      <c r="M2189" s="3">
        <f t="shared" si="2250"/>
        <v>1.6013236217046019</v>
      </c>
      <c r="N2189" s="3">
        <f t="shared" si="2250"/>
        <v>1.038321834754492</v>
      </c>
      <c r="O2189" s="3">
        <f t="shared" si="2250"/>
        <v>1.4346855185787308</v>
      </c>
      <c r="P2189" s="3">
        <f>SUM(P2190:P2212)</f>
        <v>1.6652768612829674</v>
      </c>
      <c r="Q2189" s="3">
        <f>SUM(Q2190:Q2212)</f>
        <v>0.86955971395221121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1.6538035656736101E-3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3.7588826065803201E-3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1.4001622719517399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1.32222265620853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4.4438973749946702E-2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0.62132853137078903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0.68054845830664801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0.35812414047647201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0.59792331931744203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0.67616668499215304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0.17757995528551002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8.68679490985218E-4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2.5114736553780502E-3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0.59589064972322203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3.4242952672811196E-2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0.46817818183561699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0.15286798280677999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0.35158887714438702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0.23774266727944598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0.23545058079617398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0.31390266842641801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0.109265718210936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4.3300922370035499E-4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7.0470998513080699E-4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2.4575701814809397E-3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7.5045872736057406E-3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7.9317319440821311E-3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1.38082632825559E-2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1.7705809278299699E-2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1.7593115670856901E-2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4.26445578462109E-2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4.2307702193984095E-2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0.13322780196982198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2.6364977841292897E-4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2.5525656904979501E-4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3.1082372048305299E-4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5.0956039250206204E-4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5.5733458826201293E-4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6.4486044468544193E-4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8.6246725704006697E-4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8.3879069217325704E-4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1.05399546932867E-3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1.1333143320724401E-3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1.56772339379007E-3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1.1892277638264799E-5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1.25961721213713E-5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6.6834727652864195E-3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2.27688557113523E-3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2.2776196394713199E-3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2.95965296939905E-2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1.06309242877132E-2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4.0409630739803998E-2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7.8648175056863001E-2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8.1408256041520299E-2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0.129108709900424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0.11737819107154099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0.174985675504888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1.4442216159090001E-3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0.109612318293989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0.53553521624181299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3.2121408249270594E-2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0.47954086471267898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0.119390314465238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0.31125165614456801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0.274550125599551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0.24977889552850299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0.48360016313297899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0.176537831525311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5.6298402884367191E-4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7.9227816742663097E-3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0.25449246942729803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6.4858968306430093E-2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0.187229098120891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7.7262097989448497E-2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0.16054780062565399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6.7921691312726989E-2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0.178486780848782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3.05147486244076E-2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9.5941703149462987E-2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4.4671728880585404E-5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4.2780841971585104E-5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3.63136886668387E-5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9.3726249815581595E-5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9.4135662883281502E-5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1.2964881399269701E-4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1.70377891141966E-4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1.4304768174565501E-4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2.3867887186621603E-4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2.73388509412336E-4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4.5330491249116999E-4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0.49578023134210697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0.19549483277867899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1.12914006645788E-5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1.0173625713056599E-3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1.3398293158340901E-3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3.7335676872793502E-4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3.4818595739411905E-4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4.3432205385075599E-5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3.8279524673994E-5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4.4816399744658497E-4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2.6732790392335502E-3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1.0788864469358001E-5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0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2.0002105004728897E-4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9.6058148833044906E-4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1.0335464713150999E-5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0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8.8464153011887895E-5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3.2859017572221203E-4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1.6355543721529001E-5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3.5566133901391898E-5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2.0888025949007399E-5</v>
      </c>
      <c r="G2213" s="3">
        <f t="shared" si="2253"/>
        <v>15.598851300197726</v>
      </c>
      <c r="H2213" s="3">
        <f t="shared" si="2253"/>
        <v>63.473535504352064</v>
      </c>
      <c r="I2213" s="3">
        <f t="shared" si="2253"/>
        <v>170.2494741504259</v>
      </c>
      <c r="J2213" s="3">
        <f t="shared" si="2253"/>
        <v>241.14241841935791</v>
      </c>
      <c r="K2213" s="3">
        <f t="shared" si="2253"/>
        <v>191.05455428124725</v>
      </c>
      <c r="L2213" s="3">
        <f t="shared" ref="L2213:O2213" si="2254">SUM(L2214:L2222)</f>
        <v>171.39307734197388</v>
      </c>
      <c r="M2213" s="3">
        <f t="shared" si="2254"/>
        <v>270.36719216568849</v>
      </c>
      <c r="N2213" s="3">
        <f t="shared" si="2254"/>
        <v>159.5567375019605</v>
      </c>
      <c r="O2213" s="3">
        <f t="shared" si="2254"/>
        <v>208.94765981697148</v>
      </c>
      <c r="P2213" s="3">
        <f>SUM(P2214:P2222)</f>
        <v>269.81484578053431</v>
      </c>
      <c r="Q2213" s="3">
        <f>SUM(Q2214:Q2222)</f>
        <v>96.199750763099118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1.2035978377823799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10.319285325629799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45.258331119742095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144.94372751844202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190.66587610478601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90.791636061695897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213.48099407308499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115.13681937937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144.97752812895601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204.283454816795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67.705187429222505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3.6022593504394197E-3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1.3136959645970599E-3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5.1040287207373301E-5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4.7988797339168E-5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5.66215893999957E-5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4.6653487033370199E-5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5.2282665308388397E-5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4.71718625507631E-5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5.2357081834171303E-5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5.5156535796083599E-5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7.4276539316618306E-5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7.4026493881600403E-2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12.383245338575001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27.4955671436154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35.443194538289205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0.26872384948387701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27.005660499874502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23.138998730230099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15.013411945047901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23.534428972029698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24.287707882456399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10.1786925568223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1.9964259624979701E-2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0.13001903675818399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0.122105660535612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9.2455993702660404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5.6332653634183799E-2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0.31136603360118803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0.24584486200592101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0.12699709065387602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0.15625056699047199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0.15129780826219399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0.20450089304188701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14.2955795510833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40.6377308802549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97.372500156155397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51.506486803672502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6.2210335008971697E-2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53.282962094453602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33.499620399441504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29.2781688372045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40.277930591707701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41.090489793765698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18.110164235657699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2.0888025949007399E-5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2.0808984750273702E-3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1.9412271695820199E-3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9.1903009018199494E-4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3.3621998907666802E-3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1.3547167447974298E-3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1.4059988616707301E-3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1.6818182607131801E-3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1.2930778216903999E-3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1.46920020573915E-3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1.8403227191871301E-3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1.13137181542348E-3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9.4837135984704162</v>
      </c>
      <c r="H2223" s="3">
        <f t="shared" si="2255"/>
        <v>3.4868382906780453</v>
      </c>
      <c r="I2223" s="3">
        <f t="shared" si="2255"/>
        <v>29.092429797649036</v>
      </c>
      <c r="J2223" s="3">
        <f t="shared" si="2255"/>
        <v>39.833108007703657</v>
      </c>
      <c r="K2223" s="3">
        <f t="shared" si="2255"/>
        <v>17.102833815431595</v>
      </c>
      <c r="L2223" s="3">
        <f t="shared" ref="L2223:O2223" si="2256">SUM(L2224:L2232)</f>
        <v>42.495013937130452</v>
      </c>
      <c r="M2223" s="3">
        <f t="shared" si="2256"/>
        <v>24.690145818721138</v>
      </c>
      <c r="N2223" s="3">
        <f t="shared" si="2256"/>
        <v>37.202317833562923</v>
      </c>
      <c r="O2223" s="3">
        <f t="shared" si="2256"/>
        <v>47.54627947138686</v>
      </c>
      <c r="P2223" s="3">
        <f>SUM(P2224:P2232)</f>
        <v>26.757590393471578</v>
      </c>
      <c r="Q2223" s="3">
        <f>SUM(Q2224:Q2232)</f>
        <v>43.492192688271153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2.34426119353959E-3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3.48345158633497E-3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4.0812834490758206E-3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5.9662105222207896E-3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8.4859693951969701E-3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1.2717042882506399E-2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2.2386640828266302E-2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3.1388908480653802E-2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5.4613599238304396E-2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8.19061106363735E-2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0.30049726091194501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1.90292397532151E-4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1.22584205784425E-4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8.31665466045358E-5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2.8257784480138705E-4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1.6111702914588699E-4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2.1115039425067199E-4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1.5035755050944098E-4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1.80270269091055E-4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2.3763804240203301E-4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1.5571753437281901E-4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1.75275751698919E-4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2.1636303577683702E-3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8.4312633916293796E-3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9.2953285315621192E-3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1.1657285873125801E-2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1.09335157600675E-2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1.16573477946736E-2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1.22037639930634E-2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1.3308470234297201E-2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1.5660461870462401E-2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1.69914147099288E-2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2.4601241786926898E-2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9.4784243299732402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3.4735458465446603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29.07192305337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39.807590560772397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17.079958216255299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42.462690861900406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24.651173805184502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37.151083484769401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47.467962756117494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26.654396662306599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43.160260916565896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5.9108454833700608E-4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1.25514494963651E-3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7.0469657517927805E-3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7.6113726911157505E-3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3.294996991884E-3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7.7375341586122708E-3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4.23125116479562E-3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6.3566998094833896E-3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7.8050161181968895E-3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4.1404882843043599E-3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6.6579932546871404E-3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4.0915226883217563E-4</v>
      </c>
      <c r="G2233" s="3">
        <f t="shared" si="2257"/>
        <v>0.7566280595210213</v>
      </c>
      <c r="H2233" s="3">
        <f t="shared" si="2257"/>
        <v>0.43565261833799029</v>
      </c>
      <c r="I2233" s="3">
        <f t="shared" si="2257"/>
        <v>0.32338044510282415</v>
      </c>
      <c r="J2233" s="3">
        <f t="shared" si="2257"/>
        <v>7.144916797677892</v>
      </c>
      <c r="K2233" s="3">
        <f t="shared" si="2257"/>
        <v>3.2423530001473764</v>
      </c>
      <c r="L2233" s="3">
        <f t="shared" ref="L2233:O2233" si="2258">SUM(L2234,L2253)</f>
        <v>0.46291404734606179</v>
      </c>
      <c r="M2233" s="3">
        <f t="shared" si="2258"/>
        <v>6.4480942511625416</v>
      </c>
      <c r="N2233" s="3">
        <f t="shared" si="2258"/>
        <v>2.4788157560290878</v>
      </c>
      <c r="O2233" s="3">
        <f t="shared" si="2258"/>
        <v>0.62291052400954583</v>
      </c>
      <c r="P2233" s="3">
        <f>SUM(P2234,P2253)</f>
        <v>5.6371827531341623</v>
      </c>
      <c r="Q2233" s="3">
        <f>SUM(Q2234,Q2253)</f>
        <v>1.7514941842169001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4.0021072340209194E-4</v>
      </c>
      <c r="G2234" s="1">
        <f t="shared" si="2259"/>
        <v>0.59880563396612341</v>
      </c>
      <c r="H2234" s="1">
        <f t="shared" si="2259"/>
        <v>0.15826483738202049</v>
      </c>
      <c r="I2234" s="1">
        <f t="shared" si="2259"/>
        <v>0.24595542937287018</v>
      </c>
      <c r="J2234" s="1">
        <f t="shared" si="2259"/>
        <v>6.1982662507634556</v>
      </c>
      <c r="K2234" s="1">
        <f t="shared" si="2259"/>
        <v>2.5638523980090744</v>
      </c>
      <c r="L2234" s="1">
        <f t="shared" ref="L2234:O2234" si="2260">SUM(L2235,L2238,L2240,L2243,L2245,L2247,L2249,L2251)</f>
        <v>0.32571386475636604</v>
      </c>
      <c r="M2234" s="1">
        <f t="shared" si="2260"/>
        <v>5.5759294333215985</v>
      </c>
      <c r="N2234" s="1">
        <f t="shared" si="2260"/>
        <v>1.8528341261318644</v>
      </c>
      <c r="O2234" s="1">
        <f t="shared" si="2260"/>
        <v>0.44268168563577237</v>
      </c>
      <c r="P2234" s="1">
        <f>SUM(P2235,P2238,P2240,P2243,P2245,P2247,P2249,P2251)</f>
        <v>4.7557604263664697</v>
      </c>
      <c r="Q2234" s="1">
        <f>SUM(Q2235,Q2238,Q2240,Q2243,Q2245,Q2247,Q2249,Q2251)</f>
        <v>1.2053701957913021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3.2696889324644886E-6</v>
      </c>
      <c r="G2235" s="1">
        <f t="shared" si="2261"/>
        <v>0.30431095180307988</v>
      </c>
      <c r="H2235" s="1">
        <f t="shared" si="2261"/>
        <v>0.15041929186829531</v>
      </c>
      <c r="I2235" s="1">
        <f t="shared" si="2261"/>
        <v>0.16957726690203753</v>
      </c>
      <c r="J2235" s="1">
        <f t="shared" si="2261"/>
        <v>1.7663569020005339</v>
      </c>
      <c r="K2235" s="1">
        <f t="shared" si="2261"/>
        <v>0.78205759096722161</v>
      </c>
      <c r="L2235" s="1">
        <f t="shared" ref="L2235:O2235" si="2262">SUM(L2236:L2237)</f>
        <v>0.21256176022584941</v>
      </c>
      <c r="M2235" s="1">
        <f t="shared" si="2262"/>
        <v>1.5652231259576095</v>
      </c>
      <c r="N2235" s="1">
        <f t="shared" si="2262"/>
        <v>0.58553584202925524</v>
      </c>
      <c r="O2235" s="1">
        <f t="shared" si="2262"/>
        <v>0.27633233628922815</v>
      </c>
      <c r="P2235" s="1">
        <f>SUM(P2236:P2237)</f>
        <v>1.4724319134718906</v>
      </c>
      <c r="Q2235" s="1">
        <f>SUM(Q2236:Q2237)</f>
        <v>0.67069715008260555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2.4565865487558717E-6</v>
      </c>
      <c r="G2236" s="1" cm="1">
        <f t="array" ref="G2236">SUMPRODUCT(([1]OUT_FinalEnergyCons!$B$4:$B$10000="var_ncap")*1,(ISNUMBER(SEARCH("RH*-SHELCBR",[1]OUT_FinalEnergyCons!$A$4:$A$10000)))*1,[1]OUT_FinalEnergyCons!E$4:E$10000)</f>
        <v>3.1368715321106459E-2</v>
      </c>
      <c r="H2236" s="1" cm="1">
        <f t="array" ref="H2236">SUMPRODUCT(([1]OUT_FinalEnergyCons!$B$4:$B$10000="var_ncap")*1,(ISNUMBER(SEARCH("RH*-SHELCBR",[1]OUT_FinalEnergyCons!$A$4:$A$10000)))*1,[1]OUT_FinalEnergyCons!F$4:F$10000)</f>
        <v>9.7966396620318396E-6</v>
      </c>
      <c r="I2236" s="1" cm="1">
        <f t="array" ref="I2236">SUMPRODUCT(([1]OUT_FinalEnergyCons!$B$4:$B$10000="var_ncap")*1,(ISNUMBER(SEARCH("RH*-SHELCBR",[1]OUT_FinalEnergyCons!$A$4:$A$10000)))*1,[1]OUT_FinalEnergyCons!G$4:G$10000)</f>
        <v>8.7174528067641991E-6</v>
      </c>
      <c r="J2236" s="1" cm="1">
        <f t="array" ref="J2236">SUMPRODUCT(([1]OUT_FinalEnergyCons!$B$4:$B$10000="var_ncap")*1,(ISNUMBER(SEARCH("RH*-SHELCBR",[1]OUT_FinalEnergyCons!$A$4:$A$10000)))*1,[1]OUT_FinalEnergyCons!H$4:H$10000)</f>
        <v>0.24960867989156929</v>
      </c>
      <c r="K2236" s="1" cm="1">
        <f t="array" ref="K2236">SUMPRODUCT(([1]OUT_FinalEnergyCons!$B$4:$B$10000="var_ncap")*1,(ISNUMBER(SEARCH("RH*-SHELCBR",[1]OUT_FinalEnergyCons!$A$4:$A$10000)))*1,[1]OUT_FinalEnergyCons!I$4:I$10000)</f>
        <v>0.11941123781153079</v>
      </c>
      <c r="L2236" s="1" cm="1">
        <f t="array" ref="L2236">SUMPRODUCT(([1]OUT_FinalEnergyCons!$B$4:$B$10000="var_ncap")*1,(ISNUMBER(SEARCH("RH*-SHELCBR",[1]OUT_FinalEnergyCons!$A$4:$A$10000)))*1,[1]OUT_FinalEnergyCons!J$4:J$10000)</f>
        <v>4.3675375287497271E-2</v>
      </c>
      <c r="M2236" s="1" cm="1">
        <f t="array" ref="M2236">SUMPRODUCT(([1]OUT_FinalEnergyCons!$B$4:$B$10000="var_ncap")*1,(ISNUMBER(SEARCH("RH*-SHELCBR",[1]OUT_FinalEnergyCons!$A$4:$A$10000)))*1,[1]OUT_FinalEnergyCons!K$4:K$10000)</f>
        <v>3.5617318298337697E-2</v>
      </c>
      <c r="N2236" s="1" cm="1">
        <f t="array" ref="N2236">SUMPRODUCT(([1]OUT_FinalEnergyCons!$B$4:$B$10000="var_ncap")*1,(ISNUMBER(SEARCH("RH*-SHELCBR",[1]OUT_FinalEnergyCons!$A$4:$A$10000)))*1,[1]OUT_FinalEnergyCons!L$4:L$10000)</f>
        <v>2.503157151924216E-3</v>
      </c>
      <c r="O2236" s="1" cm="1">
        <f t="array" ref="O2236">SUMPRODUCT(([1]OUT_FinalEnergyCons!$B$4:$B$10000="var_ncap")*1,(ISNUMBER(SEARCH("RH*-SHELCBR",[1]OUT_FinalEnergyCons!$A$4:$A$10000)))*1,[1]OUT_FinalEnergyCons!M$4:M$10000)</f>
        <v>2.7808557941717063E-2</v>
      </c>
      <c r="P2236" s="1" cm="1">
        <f t="array" ref="P2236">SUMPRODUCT(([1]OUT_FinalEnergyCons!$B$4:$B$10000="var_ncap")*1,(ISNUMBER(SEARCH("RH*-SHELCBR",[1]OUT_FinalEnergyCons!$A$4:$A$10000)))*1,[1]OUT_FinalEnergyCons!N$4:N$10000)</f>
        <v>2.8865557392416613E-2</v>
      </c>
      <c r="Q2236" s="1" cm="1">
        <f t="array" ref="Q2236">SUMPRODUCT(([1]OUT_FinalEnergyCons!$B$4:$B$10000="var_ncap")*1,(ISNUMBER(SEARCH("RH*-SHELCBR",[1]OUT_FinalEnergyCons!$A$4:$A$10000)))*1,[1]OUT_FinalEnergyCons!O$4:O$10000)</f>
        <v>1.2701980753665565E-3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8.1310238370861692E-7</v>
      </c>
      <c r="G2237" s="1" cm="1">
        <f t="array" ref="G2237">SUMPRODUCT(([1]OUT_FinalEnergyCons!$B$4:$B$10000="var_ncap")*1,ISNUMBER(SEARCH("RH*-SHELCHP",[1]OUT_FinalEnergyCons!$A$4:$A$10000))*1,[1]OUT_FinalEnergyCons!E$4:E$10000)</f>
        <v>0.27294223648197341</v>
      </c>
      <c r="H2237" s="1" cm="1">
        <f t="array" ref="H2237">SUMPRODUCT(([1]OUT_FinalEnergyCons!$B$4:$B$10000="var_ncap")*1,ISNUMBER(SEARCH("RH*-SHELCHP",[1]OUT_FinalEnergyCons!$A$4:$A$10000))*1,[1]OUT_FinalEnergyCons!F$4:F$10000)</f>
        <v>0.15040949522863328</v>
      </c>
      <c r="I2237" s="1" cm="1">
        <f t="array" ref="I2237">SUMPRODUCT(([1]OUT_FinalEnergyCons!$B$4:$B$10000="var_ncap")*1,ISNUMBER(SEARCH("RH*-SHELCHP",[1]OUT_FinalEnergyCons!$A$4:$A$10000))*1,[1]OUT_FinalEnergyCons!G$4:G$10000)</f>
        <v>0.16956854944923078</v>
      </c>
      <c r="J2237" s="1" cm="1">
        <f t="array" ref="J2237">SUMPRODUCT(([1]OUT_FinalEnergyCons!$B$4:$B$10000="var_ncap")*1,ISNUMBER(SEARCH("RH*-SHELCHP",[1]OUT_FinalEnergyCons!$A$4:$A$10000))*1,[1]OUT_FinalEnergyCons!H$4:H$10000)</f>
        <v>1.5167482221089645</v>
      </c>
      <c r="K2237" s="1" cm="1">
        <f t="array" ref="K2237">SUMPRODUCT(([1]OUT_FinalEnergyCons!$B$4:$B$10000="var_ncap")*1,ISNUMBER(SEARCH("RH*-SHELCHP",[1]OUT_FinalEnergyCons!$A$4:$A$10000))*1,[1]OUT_FinalEnergyCons!I$4:I$10000)</f>
        <v>0.66264635315569076</v>
      </c>
      <c r="L2237" s="1" cm="1">
        <f t="array" ref="L2237">SUMPRODUCT(([1]OUT_FinalEnergyCons!$B$4:$B$10000="var_ncap")*1,ISNUMBER(SEARCH("RH*-SHELCHP",[1]OUT_FinalEnergyCons!$A$4:$A$10000))*1,[1]OUT_FinalEnergyCons!J$4:J$10000)</f>
        <v>0.16888638493835215</v>
      </c>
      <c r="M2237" s="1" cm="1">
        <f t="array" ref="M2237">SUMPRODUCT(([1]OUT_FinalEnergyCons!$B$4:$B$10000="var_ncap")*1,ISNUMBER(SEARCH("RH*-SHELCHP",[1]OUT_FinalEnergyCons!$A$4:$A$10000))*1,[1]OUT_FinalEnergyCons!K$4:K$10000)</f>
        <v>1.5296058076592718</v>
      </c>
      <c r="N2237" s="1" cm="1">
        <f t="array" ref="N2237">SUMPRODUCT(([1]OUT_FinalEnergyCons!$B$4:$B$10000="var_ncap")*1,ISNUMBER(SEARCH("RH*-SHELCHP",[1]OUT_FinalEnergyCons!$A$4:$A$10000))*1,[1]OUT_FinalEnergyCons!L$4:L$10000)</f>
        <v>0.58303268487733106</v>
      </c>
      <c r="O2237" s="1" cm="1">
        <f t="array" ref="O2237">SUMPRODUCT(([1]OUT_FinalEnergyCons!$B$4:$B$10000="var_ncap")*1,ISNUMBER(SEARCH("RH*-SHELCHP",[1]OUT_FinalEnergyCons!$A$4:$A$10000))*1,[1]OUT_FinalEnergyCons!M$4:M$10000)</f>
        <v>0.2485237783475111</v>
      </c>
      <c r="P2237" s="1" cm="1">
        <f t="array" ref="P2237">SUMPRODUCT(([1]OUT_FinalEnergyCons!$B$4:$B$10000="var_ncap")*1,ISNUMBER(SEARCH("RH*-SHELCHP",[1]OUT_FinalEnergyCons!$A$4:$A$10000))*1,[1]OUT_FinalEnergyCons!N$4:N$10000)</f>
        <v>1.443566356079474</v>
      </c>
      <c r="Q2237" s="1" cm="1">
        <f t="array" ref="Q2237">SUMPRODUCT(([1]OUT_FinalEnergyCons!$B$4:$B$10000="var_ncap")*1,ISNUMBER(SEARCH("RH*-SHELCHP",[1]OUT_FinalEnergyCons!$A$4:$A$10000))*1,[1]OUT_FinalEnergyCons!O$4:O$10000)</f>
        <v>0.66942695200723901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1.0233910694040041E-6</v>
      </c>
      <c r="H2238" s="1">
        <f t="shared" si="2266"/>
        <v>1.266922137881333E-6</v>
      </c>
      <c r="I2238" s="1">
        <f t="shared" si="2266"/>
        <v>1.5575279995968579E-6</v>
      </c>
      <c r="J2238" s="1">
        <f t="shared" si="2266"/>
        <v>1.56135759740109</v>
      </c>
      <c r="K2238" s="1">
        <f t="shared" si="2266"/>
        <v>0.72702858076935994</v>
      </c>
      <c r="L2238" s="1">
        <f t="shared" si="2266"/>
        <v>2.7363666527067371E-6</v>
      </c>
      <c r="M2238" s="1">
        <f t="shared" si="2266"/>
        <v>1.1712243086671359</v>
      </c>
      <c r="N2238" s="1">
        <f t="shared" si="2266"/>
        <v>0.47717407481825302</v>
      </c>
      <c r="O2238" s="1">
        <f t="shared" si="2266"/>
        <v>9.5935671843934793E-6</v>
      </c>
      <c r="P2238" s="1">
        <f>P2239</f>
        <v>0.56426166824732593</v>
      </c>
      <c r="Q2238" s="1">
        <f>Q2239</f>
        <v>9.6977155518796104E-6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1.0233910694040041E-6</v>
      </c>
      <c r="H2239" s="1" cm="1">
        <f t="array" ref="H2239">SUMPRODUCT(([1]OUT_FinalEnergyCons!$B$4:$B$10000="var_ncap")*1, (ISNUMBER(SEARCH("RH*-SHLFOBR",[1]OUT_FinalEnergyCons!$A$4:$A$10000)))*1,[1]OUT_FinalEnergyCons!F$4:F$10000)</f>
        <v>1.266922137881333E-6</v>
      </c>
      <c r="I2239" s="1" cm="1">
        <f t="array" ref="I2239">SUMPRODUCT(([1]OUT_FinalEnergyCons!$B$4:$B$10000="var_ncap")*1, (ISNUMBER(SEARCH("RH*-SHLFOBR",[1]OUT_FinalEnergyCons!$A$4:$A$10000)))*1,[1]OUT_FinalEnergyCons!G$4:G$10000)</f>
        <v>1.5575279995968579E-6</v>
      </c>
      <c r="J2239" s="1" cm="1">
        <f t="array" ref="J2239">SUMPRODUCT(([1]OUT_FinalEnergyCons!$B$4:$B$10000="var_ncap")*1, (ISNUMBER(SEARCH("RH*-SHLFOBR",[1]OUT_FinalEnergyCons!$A$4:$A$10000)))*1,[1]OUT_FinalEnergyCons!H$4:H$10000)</f>
        <v>1.56135759740109</v>
      </c>
      <c r="K2239" s="1" cm="1">
        <f t="array" ref="K2239">SUMPRODUCT(([1]OUT_FinalEnergyCons!$B$4:$B$10000="var_ncap")*1, (ISNUMBER(SEARCH("RH*-SHLFOBR",[1]OUT_FinalEnergyCons!$A$4:$A$10000)))*1,[1]OUT_FinalEnergyCons!I$4:I$10000)</f>
        <v>0.72702858076935994</v>
      </c>
      <c r="L2239" s="1" cm="1">
        <f t="array" ref="L2239">SUMPRODUCT(([1]OUT_FinalEnergyCons!$B$4:$B$10000="var_ncap")*1, (ISNUMBER(SEARCH("RH*-SHLFOBR",[1]OUT_FinalEnergyCons!$A$4:$A$10000)))*1,[1]OUT_FinalEnergyCons!J$4:J$10000)</f>
        <v>2.7363666527067371E-6</v>
      </c>
      <c r="M2239" s="1" cm="1">
        <f t="array" ref="M2239">SUMPRODUCT(([1]OUT_FinalEnergyCons!$B$4:$B$10000="var_ncap")*1, (ISNUMBER(SEARCH("RH*-SHLFOBR",[1]OUT_FinalEnergyCons!$A$4:$A$10000)))*1,[1]OUT_FinalEnergyCons!K$4:K$10000)</f>
        <v>1.1712243086671359</v>
      </c>
      <c r="N2239" s="1" cm="1">
        <f t="array" ref="N2239">SUMPRODUCT(([1]OUT_FinalEnergyCons!$B$4:$B$10000="var_ncap")*1, (ISNUMBER(SEARCH("RH*-SHLFOBR",[1]OUT_FinalEnergyCons!$A$4:$A$10000)))*1,[1]OUT_FinalEnergyCons!L$4:L$10000)</f>
        <v>0.47717407481825302</v>
      </c>
      <c r="O2239" s="1" cm="1">
        <f t="array" ref="O2239">SUMPRODUCT(([1]OUT_FinalEnergyCons!$B$4:$B$10000="var_ncap")*1, (ISNUMBER(SEARCH("RH*-SHLFOBR",[1]OUT_FinalEnergyCons!$A$4:$A$10000)))*1,[1]OUT_FinalEnergyCons!M$4:M$10000)</f>
        <v>9.5935671843934793E-6</v>
      </c>
      <c r="P2239" s="1" cm="1">
        <f t="array" ref="P2239">SUMPRODUCT(([1]OUT_FinalEnergyCons!$B$4:$B$10000="var_ncap")*1, (ISNUMBER(SEARCH("RH*-SHLFOBR",[1]OUT_FinalEnergyCons!$A$4:$A$10000)))*1,[1]OUT_FinalEnergyCons!N$4:N$10000)</f>
        <v>0.56426166824732593</v>
      </c>
      <c r="Q2239" s="1" cm="1">
        <f t="array" ref="Q2239">SUMPRODUCT(([1]OUT_FinalEnergyCons!$B$4:$B$10000="var_ncap")*1, (ISNUMBER(SEARCH("RH*-SHLFOBR",[1]OUT_FinalEnergyCons!$A$4:$A$10000)))*1,[1]OUT_FinalEnergyCons!O$4:O$10000)</f>
        <v>9.6977155518796104E-6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8.6172241916235298E-7</v>
      </c>
      <c r="G2240" s="1">
        <f t="shared" si="2267"/>
        <v>0.22721120646530904</v>
      </c>
      <c r="H2240" s="1">
        <f t="shared" si="2267"/>
        <v>1.7244216503621839E-3</v>
      </c>
      <c r="I2240" s="1">
        <f t="shared" si="2267"/>
        <v>6.5258662560074815E-2</v>
      </c>
      <c r="J2240" s="1">
        <f t="shared" si="2267"/>
        <v>2.3205736313530663</v>
      </c>
      <c r="K2240" s="1">
        <f t="shared" si="2267"/>
        <v>0.81009769653017538</v>
      </c>
      <c r="L2240" s="1">
        <f t="shared" ref="L2240:O2240" si="2268">SUM(L2241:L2242)</f>
        <v>8.1245389514127714E-2</v>
      </c>
      <c r="M2240" s="1">
        <f t="shared" si="2268"/>
        <v>2.4113970794326987</v>
      </c>
      <c r="N2240" s="1">
        <f t="shared" si="2268"/>
        <v>0.59387402087092434</v>
      </c>
      <c r="O2240" s="1">
        <f t="shared" si="2268"/>
        <v>0.1267748691192857</v>
      </c>
      <c r="P2240" s="1">
        <f>SUM(P2241:P2242)</f>
        <v>2.3361042296344445</v>
      </c>
      <c r="Q2240" s="1">
        <f>SUM(Q2241:Q2242)</f>
        <v>0.40821868007047235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0.22720035674904496</v>
      </c>
      <c r="H2241" s="1" cm="1">
        <f t="array" ref="H2241">SUMPRODUCT(([1]OUT_FinalEnergyCons!$B$4:$B$10000="var_ncap")*1, (ISNUMBER(SEARCH("RH*-SHNGABR",[1]OUT_FinalEnergyCons!$A$4:$A$10000)))*1,[1]OUT_FinalEnergyCons!F$4:F$10000)</f>
        <v>6.1504028352758556E-6</v>
      </c>
      <c r="I2241" s="1" cm="1">
        <f t="array" ref="I2241">SUMPRODUCT(([1]OUT_FinalEnergyCons!$B$4:$B$10000="var_ncap")*1, (ISNUMBER(SEARCH("RH*-SHNGABR",[1]OUT_FinalEnergyCons!$A$4:$A$10000)))*1,[1]OUT_FinalEnergyCons!G$4:G$10000)</f>
        <v>6.5247188267382059E-2</v>
      </c>
      <c r="J2241" s="1" cm="1">
        <f t="array" ref="J2241">SUMPRODUCT(([1]OUT_FinalEnergyCons!$B$4:$B$10000="var_ncap")*1, (ISNUMBER(SEARCH("RH*-SHNGABR",[1]OUT_FinalEnergyCons!$A$4:$A$10000)))*1,[1]OUT_FinalEnergyCons!H$4:H$10000)</f>
        <v>2.129169219684425</v>
      </c>
      <c r="K2241" s="1" cm="1">
        <f t="array" ref="K2241">SUMPRODUCT(([1]OUT_FinalEnergyCons!$B$4:$B$10000="var_ncap")*1, (ISNUMBER(SEARCH("RH*-SHNGABR",[1]OUT_FinalEnergyCons!$A$4:$A$10000)))*1,[1]OUT_FinalEnergyCons!I$4:I$10000)</f>
        <v>0.64294556488829402</v>
      </c>
      <c r="L2241" s="1" cm="1">
        <f t="array" ref="L2241">SUMPRODUCT(([1]OUT_FinalEnergyCons!$B$4:$B$10000="var_ncap")*1, (ISNUMBER(SEARCH("RH*-SHNGABR",[1]OUT_FinalEnergyCons!$A$4:$A$10000)))*1,[1]OUT_FinalEnergyCons!J$4:J$10000)</f>
        <v>1.7484809640026589E-5</v>
      </c>
      <c r="M2241" s="1" cm="1">
        <f t="array" ref="M2241">SUMPRODUCT(([1]OUT_FinalEnergyCons!$B$4:$B$10000="var_ncap")*1, (ISNUMBER(SEARCH("RH*-SHNGABR",[1]OUT_FinalEnergyCons!$A$4:$A$10000)))*1,[1]OUT_FinalEnergyCons!K$4:K$10000)</f>
        <v>2.0183805585255747</v>
      </c>
      <c r="N2241" s="1" cm="1">
        <f t="array" ref="N2241">SUMPRODUCT(([1]OUT_FinalEnergyCons!$B$4:$B$10000="var_ncap")*1, (ISNUMBER(SEARCH("RH*-SHNGABR",[1]OUT_FinalEnergyCons!$A$4:$A$10000)))*1,[1]OUT_FinalEnergyCons!L$4:L$10000)</f>
        <v>0.39737881802696301</v>
      </c>
      <c r="O2241" s="1" cm="1">
        <f t="array" ref="O2241">SUMPRODUCT(([1]OUT_FinalEnergyCons!$B$4:$B$10000="var_ncap")*1, (ISNUMBER(SEARCH("RH*-SHNGABR",[1]OUT_FinalEnergyCons!$A$4:$A$10000)))*1,[1]OUT_FinalEnergyCons!M$4:M$10000)</f>
        <v>1.2476256371657021E-5</v>
      </c>
      <c r="P2241" s="1" cm="1">
        <f t="array" ref="P2241">SUMPRODUCT(([1]OUT_FinalEnergyCons!$B$4:$B$10000="var_ncap")*1, (ISNUMBER(SEARCH("RH*-SHNGABR",[1]OUT_FinalEnergyCons!$A$4:$A$10000)))*1,[1]OUT_FinalEnergyCons!N$4:N$10000)</f>
        <v>1.6513998700908061</v>
      </c>
      <c r="Q2241" s="1" cm="1">
        <f t="array" ref="Q2241">SUMPRODUCT(([1]OUT_FinalEnergyCons!$B$4:$B$10000="var_ncap")*1, (ISNUMBER(SEARCH("RH*-SHNGABR",[1]OUT_FinalEnergyCons!$A$4:$A$10000)))*1,[1]OUT_FinalEnergyCons!O$4:O$10000)</f>
        <v>0.20348329428387149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8.6172241916235298E-7</v>
      </c>
      <c r="G2242" s="1" cm="1">
        <f t="array" ref="G2242">SUMPRODUCT(([1]OUT_FinalEnergyCons!$B$4:$B$10000="var_ncap")*1,ISNUMBER(SEARCH("RH*-SHngahp",[1]OUT_FinalEnergyCons!$A$4:$A$10000))*1,[1]OUT_FinalEnergyCons!E$4:E$10000)</f>
        <v>1.084971626408793E-5</v>
      </c>
      <c r="H2242" s="1" cm="1">
        <f t="array" ref="H2242">SUMPRODUCT(([1]OUT_FinalEnergyCons!$B$4:$B$10000="var_ncap")*1,ISNUMBER(SEARCH("RH*-SHngahp",[1]OUT_FinalEnergyCons!$A$4:$A$10000))*1,[1]OUT_FinalEnergyCons!F$4:F$10000)</f>
        <v>1.718271247526908E-3</v>
      </c>
      <c r="I2242" s="1" cm="1">
        <f t="array" ref="I2242">SUMPRODUCT(([1]OUT_FinalEnergyCons!$B$4:$B$10000="var_ncap")*1,ISNUMBER(SEARCH("RH*-SHngahp",[1]OUT_FinalEnergyCons!$A$4:$A$10000))*1,[1]OUT_FinalEnergyCons!G$4:G$10000)</f>
        <v>1.147429269275001E-5</v>
      </c>
      <c r="J2242" s="1" cm="1">
        <f t="array" ref="J2242">SUMPRODUCT(([1]OUT_FinalEnergyCons!$B$4:$B$10000="var_ncap")*1,ISNUMBER(SEARCH("RH*-SHngahp",[1]OUT_FinalEnergyCons!$A$4:$A$10000))*1,[1]OUT_FinalEnergyCons!H$4:H$10000)</f>
        <v>0.19140441166864144</v>
      </c>
      <c r="K2242" s="1" cm="1">
        <f t="array" ref="K2242">SUMPRODUCT(([1]OUT_FinalEnergyCons!$B$4:$B$10000="var_ncap")*1,ISNUMBER(SEARCH("RH*-SHngahp",[1]OUT_FinalEnergyCons!$A$4:$A$10000))*1,[1]OUT_FinalEnergyCons!I$4:I$10000)</f>
        <v>0.16715213164188142</v>
      </c>
      <c r="L2242" s="1" cm="1">
        <f t="array" ref="L2242">SUMPRODUCT(([1]OUT_FinalEnergyCons!$B$4:$B$10000="var_ncap")*1,ISNUMBER(SEARCH("RH*-SHngahp",[1]OUT_FinalEnergyCons!$A$4:$A$10000))*1,[1]OUT_FinalEnergyCons!J$4:J$10000)</f>
        <v>8.1227904704487694E-2</v>
      </c>
      <c r="M2242" s="1" cm="1">
        <f t="array" ref="M2242">SUMPRODUCT(([1]OUT_FinalEnergyCons!$B$4:$B$10000="var_ncap")*1,ISNUMBER(SEARCH("RH*-SHngahp",[1]OUT_FinalEnergyCons!$A$4:$A$10000))*1,[1]OUT_FinalEnergyCons!K$4:K$10000)</f>
        <v>0.39301652090712391</v>
      </c>
      <c r="N2242" s="1" cm="1">
        <f t="array" ref="N2242">SUMPRODUCT(([1]OUT_FinalEnergyCons!$B$4:$B$10000="var_ncap")*1,ISNUMBER(SEARCH("RH*-SHngahp",[1]OUT_FinalEnergyCons!$A$4:$A$10000))*1,[1]OUT_FinalEnergyCons!L$4:L$10000)</f>
        <v>0.19649520284396133</v>
      </c>
      <c r="O2242" s="1" cm="1">
        <f t="array" ref="O2242">SUMPRODUCT(([1]OUT_FinalEnergyCons!$B$4:$B$10000="var_ncap")*1,ISNUMBER(SEARCH("RH*-SHngahp",[1]OUT_FinalEnergyCons!$A$4:$A$10000))*1,[1]OUT_FinalEnergyCons!M$4:M$10000)</f>
        <v>0.12676239286291405</v>
      </c>
      <c r="P2242" s="1" cm="1">
        <f t="array" ref="P2242">SUMPRODUCT(([1]OUT_FinalEnergyCons!$B$4:$B$10000="var_ncap")*1,ISNUMBER(SEARCH("RH*-SHngahp",[1]OUT_FinalEnergyCons!$A$4:$A$10000))*1,[1]OUT_FinalEnergyCons!N$4:N$10000)</f>
        <v>0.68470435954363817</v>
      </c>
      <c r="Q2242" s="1" cm="1">
        <f t="array" ref="Q2242">SUMPRODUCT(([1]OUT_FinalEnergyCons!$B$4:$B$10000="var_ncap")*1,ISNUMBER(SEARCH("RH*-SHngahp",[1]OUT_FinalEnergyCons!$A$4:$A$10000))*1,[1]OUT_FinalEnergyCons!O$4:O$10000)</f>
        <v>0.20473538578660089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1.53134460537167E-4</v>
      </c>
      <c r="G2245" s="1">
        <f t="shared" si="2270"/>
        <v>8.3181241016384369E-3</v>
      </c>
      <c r="H2245" s="1">
        <f t="shared" si="2270"/>
        <v>5.8617340932645354E-3</v>
      </c>
      <c r="I2245" s="1">
        <f t="shared" si="2270"/>
        <v>1.2250732625086621E-5</v>
      </c>
      <c r="J2245" s="1">
        <f t="shared" si="2270"/>
        <v>0.28060849945935445</v>
      </c>
      <c r="K2245" s="1">
        <f t="shared" si="2270"/>
        <v>0.12685765736805429</v>
      </c>
      <c r="L2245" s="1">
        <f t="shared" si="2270"/>
        <v>1.7018340703189007E-2</v>
      </c>
      <c r="M2245" s="1">
        <f t="shared" si="2270"/>
        <v>0.15571629161963849</v>
      </c>
      <c r="N2245" s="1">
        <f t="shared" si="2270"/>
        <v>9.3321077871484234E-2</v>
      </c>
      <c r="O2245" s="1">
        <f t="shared" si="2270"/>
        <v>5.315244508870224E-3</v>
      </c>
      <c r="P2245" s="1">
        <f>P2246</f>
        <v>0.12938905602341996</v>
      </c>
      <c r="Q2245" s="1">
        <f>Q2246</f>
        <v>9.3826008583532787E-3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1.53134460537167E-4</v>
      </c>
      <c r="G2246" s="1" cm="1">
        <f t="array" ref="G2246">SUMPRODUCT(([1]OUT_FinalEnergyCons!$B$4:$B$10000="var_ncap")*1, (ISNUMBER(SEARCH("RH*-SHWODBR",[1]OUT_FinalEnergyCons!$A$4:$A$10000)))*1,[1]OUT_FinalEnergyCons!E$4:E$10000)</f>
        <v>8.3181241016384369E-3</v>
      </c>
      <c r="H2246" s="1" cm="1">
        <f t="array" ref="H2246">SUMPRODUCT(([1]OUT_FinalEnergyCons!$B$4:$B$10000="var_ncap")*1, (ISNUMBER(SEARCH("RH*-SHWODBR",[1]OUT_FinalEnergyCons!$A$4:$A$10000)))*1,[1]OUT_FinalEnergyCons!F$4:F$10000)</f>
        <v>5.8617340932645354E-3</v>
      </c>
      <c r="I2246" s="1" cm="1">
        <f t="array" ref="I2246">SUMPRODUCT(([1]OUT_FinalEnergyCons!$B$4:$B$10000="var_ncap")*1, (ISNUMBER(SEARCH("RH*-SHWODBR",[1]OUT_FinalEnergyCons!$A$4:$A$10000)))*1,[1]OUT_FinalEnergyCons!G$4:G$10000)</f>
        <v>1.2250732625086621E-5</v>
      </c>
      <c r="J2246" s="1" cm="1">
        <f t="array" ref="J2246">SUMPRODUCT(([1]OUT_FinalEnergyCons!$B$4:$B$10000="var_ncap")*1, (ISNUMBER(SEARCH("RH*-SHWODBR",[1]OUT_FinalEnergyCons!$A$4:$A$10000)))*1,[1]OUT_FinalEnergyCons!H$4:H$10000)</f>
        <v>0.28060849945935445</v>
      </c>
      <c r="K2246" s="1" cm="1">
        <f t="array" ref="K2246">SUMPRODUCT(([1]OUT_FinalEnergyCons!$B$4:$B$10000="var_ncap")*1, (ISNUMBER(SEARCH("RH*-SHWODBR",[1]OUT_FinalEnergyCons!$A$4:$A$10000)))*1,[1]OUT_FinalEnergyCons!I$4:I$10000)</f>
        <v>0.12685765736805429</v>
      </c>
      <c r="L2246" s="1" cm="1">
        <f t="array" ref="L2246">SUMPRODUCT(([1]OUT_FinalEnergyCons!$B$4:$B$10000="var_ncap")*1, (ISNUMBER(SEARCH("RH*-SHWODBR",[1]OUT_FinalEnergyCons!$A$4:$A$10000)))*1,[1]OUT_FinalEnergyCons!J$4:J$10000)</f>
        <v>1.7018340703189007E-2</v>
      </c>
      <c r="M2246" s="1" cm="1">
        <f t="array" ref="M2246">SUMPRODUCT(([1]OUT_FinalEnergyCons!$B$4:$B$10000="var_ncap")*1, (ISNUMBER(SEARCH("RH*-SHWODBR",[1]OUT_FinalEnergyCons!$A$4:$A$10000)))*1,[1]OUT_FinalEnergyCons!K$4:K$10000)</f>
        <v>0.15571629161963849</v>
      </c>
      <c r="N2246" s="1" cm="1">
        <f t="array" ref="N2246">SUMPRODUCT(([1]OUT_FinalEnergyCons!$B$4:$B$10000="var_ncap")*1, (ISNUMBER(SEARCH("RH*-SHWODBR",[1]OUT_FinalEnergyCons!$A$4:$A$10000)))*1,[1]OUT_FinalEnergyCons!L$4:L$10000)</f>
        <v>9.3321077871484234E-2</v>
      </c>
      <c r="O2246" s="1" cm="1">
        <f t="array" ref="O2246">SUMPRODUCT(([1]OUT_FinalEnergyCons!$B$4:$B$10000="var_ncap")*1, (ISNUMBER(SEARCH("RH*-SHWODBR",[1]OUT_FinalEnergyCons!$A$4:$A$10000)))*1,[1]OUT_FinalEnergyCons!M$4:M$10000)</f>
        <v>5.315244508870224E-3</v>
      </c>
      <c r="P2246" s="1" cm="1">
        <f t="array" ref="P2246">SUMPRODUCT(([1]OUT_FinalEnergyCons!$B$4:$B$10000="var_ncap")*1, (ISNUMBER(SEARCH("RH*-SHWODBR",[1]OUT_FinalEnergyCons!$A$4:$A$10000)))*1,[1]OUT_FinalEnergyCons!N$4:N$10000)</f>
        <v>0.12938905602341996</v>
      </c>
      <c r="Q2246" s="1" cm="1">
        <f t="array" ref="Q2246">SUMPRODUCT(([1]OUT_FinalEnergyCons!$B$4:$B$10000="var_ncap")*1, (ISNUMBER(SEARCH("RH*-SHWODBR",[1]OUT_FinalEnergyCons!$A$4:$A$10000)))*1,[1]OUT_FinalEnergyCons!O$4:O$10000)</f>
        <v>9.3826008583532787E-3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9.0285351451975101E-5</v>
      </c>
      <c r="G2247" s="1">
        <f t="shared" si="2271"/>
        <v>3.5993921918912181E-2</v>
      </c>
      <c r="H2247" s="1">
        <f t="shared" si="2271"/>
        <v>1.0302464068696618E-4</v>
      </c>
      <c r="I2247" s="1">
        <f t="shared" si="2271"/>
        <v>1.0977092384664941E-2</v>
      </c>
      <c r="J2247" s="1">
        <f t="shared" si="2271"/>
        <v>0.17714341641177156</v>
      </c>
      <c r="K2247" s="1">
        <f t="shared" si="2271"/>
        <v>7.9524716145305374E-2</v>
      </c>
      <c r="L2247" s="1">
        <f t="shared" si="2271"/>
        <v>1.4816890443617841E-2</v>
      </c>
      <c r="M2247" s="1">
        <f t="shared" si="2271"/>
        <v>0.1810040776647355</v>
      </c>
      <c r="N2247" s="1">
        <f t="shared" si="2271"/>
        <v>7.2672525919239284E-2</v>
      </c>
      <c r="O2247" s="1">
        <f t="shared" si="2271"/>
        <v>2.8480185117792201E-2</v>
      </c>
      <c r="P2247" s="1">
        <f>P2248</f>
        <v>0.17130333318347199</v>
      </c>
      <c r="Q2247" s="1">
        <f>Q2248</f>
        <v>8.2001973593909067E-2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9.0285351451975101E-5</v>
      </c>
      <c r="G2248" s="1" cm="1">
        <f t="array" ref="G2248">SUMPRODUCT(([1]OUT_FinalEnergyCons!$B$4:$B$10000="var_ncap")*1, (ISNUMBER(SEARCH("RH*-SHPLTBR",[1]OUT_FinalEnergyCons!$A$4:$A$10000)))*1,[1]OUT_FinalEnergyCons!E$4:E$10000)</f>
        <v>3.5993921918912181E-2</v>
      </c>
      <c r="H2248" s="1" cm="1">
        <f t="array" ref="H2248">SUMPRODUCT(([1]OUT_FinalEnergyCons!$B$4:$B$10000="var_ncap")*1, (ISNUMBER(SEARCH("RH*-SHPLTBR",[1]OUT_FinalEnergyCons!$A$4:$A$10000)))*1,[1]OUT_FinalEnergyCons!F$4:F$10000)</f>
        <v>1.0302464068696618E-4</v>
      </c>
      <c r="I2248" s="1" cm="1">
        <f t="array" ref="I2248">SUMPRODUCT(([1]OUT_FinalEnergyCons!$B$4:$B$10000="var_ncap")*1, (ISNUMBER(SEARCH("RH*-SHPLTBR",[1]OUT_FinalEnergyCons!$A$4:$A$10000)))*1,[1]OUT_FinalEnergyCons!G$4:G$10000)</f>
        <v>1.0977092384664941E-2</v>
      </c>
      <c r="J2248" s="1" cm="1">
        <f t="array" ref="J2248">SUMPRODUCT(([1]OUT_FinalEnergyCons!$B$4:$B$10000="var_ncap")*1, (ISNUMBER(SEARCH("RH*-SHPLTBR",[1]OUT_FinalEnergyCons!$A$4:$A$10000)))*1,[1]OUT_FinalEnergyCons!H$4:H$10000)</f>
        <v>0.17714341641177156</v>
      </c>
      <c r="K2248" s="1" cm="1">
        <f t="array" ref="K2248">SUMPRODUCT(([1]OUT_FinalEnergyCons!$B$4:$B$10000="var_ncap")*1, (ISNUMBER(SEARCH("RH*-SHPLTBR",[1]OUT_FinalEnergyCons!$A$4:$A$10000)))*1,[1]OUT_FinalEnergyCons!I$4:I$10000)</f>
        <v>7.9524716145305374E-2</v>
      </c>
      <c r="L2248" s="1" cm="1">
        <f t="array" ref="L2248">SUMPRODUCT(([1]OUT_FinalEnergyCons!$B$4:$B$10000="var_ncap")*1, (ISNUMBER(SEARCH("RH*-SHPLTBR",[1]OUT_FinalEnergyCons!$A$4:$A$10000)))*1,[1]OUT_FinalEnergyCons!J$4:J$10000)</f>
        <v>1.4816890443617841E-2</v>
      </c>
      <c r="M2248" s="1" cm="1">
        <f t="array" ref="M2248">SUMPRODUCT(([1]OUT_FinalEnergyCons!$B$4:$B$10000="var_ncap")*1, (ISNUMBER(SEARCH("RH*-SHPLTBR",[1]OUT_FinalEnergyCons!$A$4:$A$10000)))*1,[1]OUT_FinalEnergyCons!K$4:K$10000)</f>
        <v>0.1810040776647355</v>
      </c>
      <c r="N2248" s="1" cm="1">
        <f t="array" ref="N2248">SUMPRODUCT(([1]OUT_FinalEnergyCons!$B$4:$B$10000="var_ncap")*1, (ISNUMBER(SEARCH("RH*-SHPLTBR",[1]OUT_FinalEnergyCons!$A$4:$A$10000)))*1,[1]OUT_FinalEnergyCons!L$4:L$10000)</f>
        <v>7.2672525919239284E-2</v>
      </c>
      <c r="O2248" s="1" cm="1">
        <f t="array" ref="O2248">SUMPRODUCT(([1]OUT_FinalEnergyCons!$B$4:$B$10000="var_ncap")*1, (ISNUMBER(SEARCH("RH*-SHPLTBR",[1]OUT_FinalEnergyCons!$A$4:$A$10000)))*1,[1]OUT_FinalEnergyCons!M$4:M$10000)</f>
        <v>2.8480185117792201E-2</v>
      </c>
      <c r="P2248" s="1" cm="1">
        <f t="array" ref="P2248">SUMPRODUCT(([1]OUT_FinalEnergyCons!$B$4:$B$10000="var_ncap")*1, (ISNUMBER(SEARCH("RH*-SHPLTBR",[1]OUT_FinalEnergyCons!$A$4:$A$10000)))*1,[1]OUT_FinalEnergyCons!N$4:N$10000)</f>
        <v>0.17130333318347199</v>
      </c>
      <c r="Q2248" s="1" cm="1">
        <f t="array" ref="Q2248">SUMPRODUCT(([1]OUT_FinalEnergyCons!$B$4:$B$10000="var_ncap")*1, (ISNUMBER(SEARCH("RH*-SHPLTBR",[1]OUT_FinalEnergyCons!$A$4:$A$10000)))*1,[1]OUT_FinalEnergyCons!O$4:O$10000)</f>
        <v>8.2001973593909067E-2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1.52659500061323E-4</v>
      </c>
      <c r="G2249" s="1">
        <f t="shared" si="2272"/>
        <v>2.2970406286114499E-2</v>
      </c>
      <c r="H2249" s="1">
        <f t="shared" si="2272"/>
        <v>1.5509820727362006E-4</v>
      </c>
      <c r="I2249" s="1">
        <f t="shared" si="2272"/>
        <v>1.2859926546820668E-4</v>
      </c>
      <c r="J2249" s="1">
        <f t="shared" si="2272"/>
        <v>9.2226204137639808E-2</v>
      </c>
      <c r="K2249" s="1">
        <f t="shared" si="2272"/>
        <v>3.8286156228957521E-2</v>
      </c>
      <c r="L2249" s="1">
        <f t="shared" si="2272"/>
        <v>6.8747502929324798E-5</v>
      </c>
      <c r="M2249" s="1">
        <f t="shared" si="2272"/>
        <v>9.1364549979780718E-2</v>
      </c>
      <c r="N2249" s="1">
        <f t="shared" si="2272"/>
        <v>3.0256584622708287E-2</v>
      </c>
      <c r="O2249" s="1">
        <f t="shared" si="2272"/>
        <v>5.7694570334116888E-3</v>
      </c>
      <c r="P2249" s="1">
        <f>P2250</f>
        <v>8.2270225805916142E-2</v>
      </c>
      <c r="Q2249" s="1">
        <f>Q2250</f>
        <v>3.5060093470409989E-2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1.52659500061323E-4</v>
      </c>
      <c r="G2250" s="1" cm="1">
        <f t="array" ref="G2250">SUMPRODUCT(([1]OUT_FinalEnergyCons!$B$4:$B$10000="var_ncap")*1, (ISNUMBER(SEARCH("RH*-SHSOLBR",[1]OUT_FinalEnergyCons!$A$4:$A$10000)))*1,[1]OUT_FinalEnergyCons!E$4:E$10000)</f>
        <v>2.2970406286114499E-2</v>
      </c>
      <c r="H2250" s="1" cm="1">
        <f t="array" ref="H2250">SUMPRODUCT(([1]OUT_FinalEnergyCons!$B$4:$B$10000="var_ncap")*1, (ISNUMBER(SEARCH("RH*-SHSOLBR",[1]OUT_FinalEnergyCons!$A$4:$A$10000)))*1,[1]OUT_FinalEnergyCons!F$4:F$10000)</f>
        <v>1.5509820727362006E-4</v>
      </c>
      <c r="I2250" s="1" cm="1">
        <f t="array" ref="I2250">SUMPRODUCT(([1]OUT_FinalEnergyCons!$B$4:$B$10000="var_ncap")*1, (ISNUMBER(SEARCH("RH*-SHSOLBR",[1]OUT_FinalEnergyCons!$A$4:$A$10000)))*1,[1]OUT_FinalEnergyCons!G$4:G$10000)</f>
        <v>1.2859926546820668E-4</v>
      </c>
      <c r="J2250" s="1" cm="1">
        <f t="array" ref="J2250">SUMPRODUCT(([1]OUT_FinalEnergyCons!$B$4:$B$10000="var_ncap")*1, (ISNUMBER(SEARCH("RH*-SHSOLBR",[1]OUT_FinalEnergyCons!$A$4:$A$10000)))*1,[1]OUT_FinalEnergyCons!H$4:H$10000)</f>
        <v>9.2226204137639808E-2</v>
      </c>
      <c r="K2250" s="1" cm="1">
        <f t="array" ref="K2250">SUMPRODUCT(([1]OUT_FinalEnergyCons!$B$4:$B$10000="var_ncap")*1, (ISNUMBER(SEARCH("RH*-SHSOLBR",[1]OUT_FinalEnergyCons!$A$4:$A$10000)))*1,[1]OUT_FinalEnergyCons!I$4:I$10000)</f>
        <v>3.8286156228957521E-2</v>
      </c>
      <c r="L2250" s="1" cm="1">
        <f t="array" ref="L2250">SUMPRODUCT(([1]OUT_FinalEnergyCons!$B$4:$B$10000="var_ncap")*1, (ISNUMBER(SEARCH("RH*-SHSOLBR",[1]OUT_FinalEnergyCons!$A$4:$A$10000)))*1,[1]OUT_FinalEnergyCons!J$4:J$10000)</f>
        <v>6.8747502929324798E-5</v>
      </c>
      <c r="M2250" s="1" cm="1">
        <f t="array" ref="M2250">SUMPRODUCT(([1]OUT_FinalEnergyCons!$B$4:$B$10000="var_ncap")*1, (ISNUMBER(SEARCH("RH*-SHSOLBR",[1]OUT_FinalEnergyCons!$A$4:$A$10000)))*1,[1]OUT_FinalEnergyCons!K$4:K$10000)</f>
        <v>9.1364549979780718E-2</v>
      </c>
      <c r="N2250" s="1" cm="1">
        <f t="array" ref="N2250">SUMPRODUCT(([1]OUT_FinalEnergyCons!$B$4:$B$10000="var_ncap")*1, (ISNUMBER(SEARCH("RH*-SHSOLBR",[1]OUT_FinalEnergyCons!$A$4:$A$10000)))*1,[1]OUT_FinalEnergyCons!L$4:L$10000)</f>
        <v>3.0256584622708287E-2</v>
      </c>
      <c r="O2250" s="1" cm="1">
        <f t="array" ref="O2250">SUMPRODUCT(([1]OUT_FinalEnergyCons!$B$4:$B$10000="var_ncap")*1, (ISNUMBER(SEARCH("RH*-SHSOLBR",[1]OUT_FinalEnergyCons!$A$4:$A$10000)))*1,[1]OUT_FinalEnergyCons!M$4:M$10000)</f>
        <v>5.7694570334116888E-3</v>
      </c>
      <c r="P2250" s="1" cm="1">
        <f t="array" ref="P2250">SUMPRODUCT(([1]OUT_FinalEnergyCons!$B$4:$B$10000="var_ncap")*1, (ISNUMBER(SEARCH("RH*-SHSOLBR",[1]OUT_FinalEnergyCons!$A$4:$A$10000)))*1,[1]OUT_FinalEnergyCons!N$4:N$10000)</f>
        <v>8.2270225805916142E-2</v>
      </c>
      <c r="Q2250" s="1" cm="1">
        <f t="array" ref="Q2250">SUMPRODUCT(([1]OUT_FinalEnergyCons!$B$4:$B$10000="var_ncap")*1, (ISNUMBER(SEARCH("RH*-SHSOLBR",[1]OUT_FinalEnergyCons!$A$4:$A$10000)))*1,[1]OUT_FinalEnergyCons!O$4:O$10000)</f>
        <v>3.5060093470409989E-2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8.9415454300836798E-6</v>
      </c>
      <c r="G2253" s="1">
        <f t="shared" si="2274"/>
        <v>0.15782242555489792</v>
      </c>
      <c r="H2253" s="1">
        <f t="shared" si="2274"/>
        <v>0.27738778095596983</v>
      </c>
      <c r="I2253" s="1">
        <f t="shared" si="2274"/>
        <v>7.7425015729953944E-2</v>
      </c>
      <c r="J2253" s="1">
        <f t="shared" si="2274"/>
        <v>0.94665054691443629</v>
      </c>
      <c r="K2253" s="1">
        <f t="shared" si="2274"/>
        <v>0.67850060213830188</v>
      </c>
      <c r="L2253" s="1">
        <f t="shared" ref="L2253:O2253" si="2275">SUM(L2254,L2257,L2259,L2262,L2264,L2266,L2268,L2270)</f>
        <v>0.13720018258969574</v>
      </c>
      <c r="M2253" s="1">
        <f t="shared" si="2275"/>
        <v>0.87216481784094313</v>
      </c>
      <c r="N2253" s="1">
        <f t="shared" si="2275"/>
        <v>0.62598162989722339</v>
      </c>
      <c r="O2253" s="1">
        <f t="shared" si="2275"/>
        <v>0.18022883837377351</v>
      </c>
      <c r="P2253" s="1">
        <f>SUM(P2254,P2257,P2259,P2262,P2264,P2266,P2268,P2270)</f>
        <v>0.88142232676769239</v>
      </c>
      <c r="Q2253" s="1">
        <f>SUM(Q2254,Q2257,Q2259,Q2262,Q2264,Q2266,Q2268,Q2270)</f>
        <v>0.54612398842559795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8.9415454300836798E-6</v>
      </c>
      <c r="G2254" s="1">
        <f t="shared" si="2276"/>
        <v>6.8087834133757796E-2</v>
      </c>
      <c r="H2254" s="1">
        <f t="shared" si="2276"/>
        <v>9.2266186246992205E-2</v>
      </c>
      <c r="I2254" s="1">
        <f t="shared" si="2276"/>
        <v>7.1702149430744669E-2</v>
      </c>
      <c r="J2254" s="1">
        <f t="shared" si="2276"/>
        <v>0.44485118677593999</v>
      </c>
      <c r="K2254" s="1">
        <f t="shared" si="2276"/>
        <v>0.2729904919309814</v>
      </c>
      <c r="L2254" s="1">
        <f t="shared" ref="L2254:O2254" si="2277">SUM(L2255:L2256)</f>
        <v>9.8886736692176957E-2</v>
      </c>
      <c r="M2254" s="1">
        <f t="shared" si="2277"/>
        <v>0.33168293755175143</v>
      </c>
      <c r="N2254" s="1">
        <f t="shared" si="2277"/>
        <v>0.29990698701144547</v>
      </c>
      <c r="O2254" s="1">
        <f t="shared" si="2277"/>
        <v>0.12754649291687081</v>
      </c>
      <c r="P2254" s="1">
        <f>SUM(P2255:P2256)</f>
        <v>0.2632124542719973</v>
      </c>
      <c r="Q2254" s="1">
        <f>SUM(Q2255:Q2256)</f>
        <v>0.34532542395945481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6.6186617230969302E-6</v>
      </c>
      <c r="G2255" s="1" cm="1">
        <f t="array" ref="G2255">SUMPRODUCT(([1]OUT_FinalEnergyCons!$B$4:$B$10000="var_ncap")*1,(ISNUMBER(SEARCH("RH*-WHELCBR",[1]OUT_FinalEnergyCons!$A$4:$A$10000)))*1,[1]OUT_FinalEnergyCons!E$4:E$10000)</f>
        <v>3.5310000060918702E-2</v>
      </c>
      <c r="H2255" s="1" cm="1">
        <f t="array" ref="H2255">SUMPRODUCT(([1]OUT_FinalEnergyCons!$B$4:$B$10000="var_ncap")*1,(ISNUMBER(SEARCH("RH*-WHELCBR",[1]OUT_FinalEnergyCons!$A$4:$A$10000)))*1,[1]OUT_FinalEnergyCons!F$4:F$10000)</f>
        <v>6.7795136529052097E-6</v>
      </c>
      <c r="I2255" s="1" cm="1">
        <f t="array" ref="I2255">SUMPRODUCT(([1]OUT_FinalEnergyCons!$B$4:$B$10000="var_ncap")*1,(ISNUMBER(SEARCH("RH*-WHELCBR",[1]OUT_FinalEnergyCons!$A$4:$A$10000)))*1,[1]OUT_FinalEnergyCons!G$4:G$10000)</f>
        <v>4.2208651057639801E-6</v>
      </c>
      <c r="J2255" s="1" cm="1">
        <f t="array" ref="J2255">SUMPRODUCT(([1]OUT_FinalEnergyCons!$B$4:$B$10000="var_ncap")*1,(ISNUMBER(SEARCH("RH*-WHELCBR",[1]OUT_FinalEnergyCons!$A$4:$A$10000)))*1,[1]OUT_FinalEnergyCons!H$4:H$10000)</f>
        <v>0.15024044224608901</v>
      </c>
      <c r="K2255" s="1" cm="1">
        <f t="array" ref="K2255">SUMPRODUCT(([1]OUT_FinalEnergyCons!$B$4:$B$10000="var_ncap")*1,(ISNUMBER(SEARCH("RH*-WHELCBR",[1]OUT_FinalEnergyCons!$A$4:$A$10000)))*1,[1]OUT_FinalEnergyCons!I$4:I$10000)</f>
        <v>9.8359483501490402E-2</v>
      </c>
      <c r="L2255" s="1" cm="1">
        <f t="array" ref="L2255">SUMPRODUCT(([1]OUT_FinalEnergyCons!$B$4:$B$10000="var_ncap")*1,(ISNUMBER(SEARCH("RH*-WHELCBR",[1]OUT_FinalEnergyCons!$A$4:$A$10000)))*1,[1]OUT_FinalEnergyCons!J$4:J$10000)</f>
        <v>5.7526186346604996E-6</v>
      </c>
      <c r="M2255" s="1" cm="1">
        <f t="array" ref="M2255">SUMPRODUCT(([1]OUT_FinalEnergyCons!$B$4:$B$10000="var_ncap")*1,(ISNUMBER(SEARCH("RH*-WHELCBR",[1]OUT_FinalEnergyCons!$A$4:$A$10000)))*1,[1]OUT_FinalEnergyCons!K$4:K$10000)</f>
        <v>3.1898982321067401E-2</v>
      </c>
      <c r="N2255" s="1" cm="1">
        <f t="array" ref="N2255">SUMPRODUCT(([1]OUT_FinalEnergyCons!$B$4:$B$10000="var_ncap")*1,(ISNUMBER(SEARCH("RH*-WHELCBR",[1]OUT_FinalEnergyCons!$A$4:$A$10000)))*1,[1]OUT_FinalEnergyCons!L$4:L$10000)</f>
        <v>2.14609013824621E-5</v>
      </c>
      <c r="O2255" s="1" cm="1">
        <f t="array" ref="O2255">SUMPRODUCT(([1]OUT_FinalEnergyCons!$B$4:$B$10000="var_ncap")*1,(ISNUMBER(SEARCH("RH*-WHELCBR",[1]OUT_FinalEnergyCons!$A$4:$A$10000)))*1,[1]OUT_FinalEnergyCons!M$4:M$10000)</f>
        <v>8.9259087243418102E-3</v>
      </c>
      <c r="P2255" s="1" cm="1">
        <f t="array" ref="P2255">SUMPRODUCT(([1]OUT_FinalEnergyCons!$B$4:$B$10000="var_ncap")*1,(ISNUMBER(SEARCH("RH*-WHELCBR",[1]OUT_FinalEnergyCons!$A$4:$A$10000)))*1,[1]OUT_FinalEnergyCons!N$4:N$10000)</f>
        <v>1.91969475026143E-2</v>
      </c>
      <c r="Q2255" s="1" cm="1">
        <f t="array" ref="Q2255">SUMPRODUCT(([1]OUT_FinalEnergyCons!$B$4:$B$10000="var_ncap")*1,(ISNUMBER(SEARCH("RH*-WHELCBR",[1]OUT_FinalEnergyCons!$A$4:$A$10000)))*1,[1]OUT_FinalEnergyCons!O$4:O$10000)</f>
        <v>5.3540077741481102E-4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2.32288370698675E-6</v>
      </c>
      <c r="G2256" s="1" cm="1">
        <f t="array" ref="G2256">SUMPRODUCT(([1]OUT_FinalEnergyCons!$B$4:$B$10000="var_ncap")*1,ISNUMBER(SEARCH("RH*-WHELCHP",[1]OUT_FinalEnergyCons!$A$4:$A$10000))*1,[1]OUT_FinalEnergyCons!E$4:E$10000)</f>
        <v>3.2777834072839102E-2</v>
      </c>
      <c r="H2256" s="1" cm="1">
        <f t="array" ref="H2256">SUMPRODUCT(([1]OUT_FinalEnergyCons!$B$4:$B$10000="var_ncap")*1,ISNUMBER(SEARCH("RH*-WHELCHP",[1]OUT_FinalEnergyCons!$A$4:$A$10000))*1,[1]OUT_FinalEnergyCons!F$4:F$10000)</f>
        <v>9.2259406733339294E-2</v>
      </c>
      <c r="I2256" s="1" cm="1">
        <f t="array" ref="I2256">SUMPRODUCT(([1]OUT_FinalEnergyCons!$B$4:$B$10000="var_ncap")*1,ISNUMBER(SEARCH("RH*-WHELCHP",[1]OUT_FinalEnergyCons!$A$4:$A$10000))*1,[1]OUT_FinalEnergyCons!G$4:G$10000)</f>
        <v>7.1697928565638905E-2</v>
      </c>
      <c r="J2256" s="1" cm="1">
        <f t="array" ref="J2256">SUMPRODUCT(([1]OUT_FinalEnergyCons!$B$4:$B$10000="var_ncap")*1,ISNUMBER(SEARCH("RH*-WHELCHP",[1]OUT_FinalEnergyCons!$A$4:$A$10000))*1,[1]OUT_FinalEnergyCons!H$4:H$10000)</f>
        <v>0.29461074452985098</v>
      </c>
      <c r="K2256" s="1" cm="1">
        <f t="array" ref="K2256">SUMPRODUCT(([1]OUT_FinalEnergyCons!$B$4:$B$10000="var_ncap")*1,ISNUMBER(SEARCH("RH*-WHELCHP",[1]OUT_FinalEnergyCons!$A$4:$A$10000))*1,[1]OUT_FinalEnergyCons!I$4:I$10000)</f>
        <v>0.174631008429491</v>
      </c>
      <c r="L2256" s="1" cm="1">
        <f t="array" ref="L2256">SUMPRODUCT(([1]OUT_FinalEnergyCons!$B$4:$B$10000="var_ncap")*1,ISNUMBER(SEARCH("RH*-WHELCHP",[1]OUT_FinalEnergyCons!$A$4:$A$10000))*1,[1]OUT_FinalEnergyCons!J$4:J$10000)</f>
        <v>9.8880984073542302E-2</v>
      </c>
      <c r="M2256" s="1" cm="1">
        <f t="array" ref="M2256">SUMPRODUCT(([1]OUT_FinalEnergyCons!$B$4:$B$10000="var_ncap")*1,ISNUMBER(SEARCH("RH*-WHELCHP",[1]OUT_FinalEnergyCons!$A$4:$A$10000))*1,[1]OUT_FinalEnergyCons!K$4:K$10000)</f>
        <v>0.29978395523068402</v>
      </c>
      <c r="N2256" s="1" cm="1">
        <f t="array" ref="N2256">SUMPRODUCT(([1]OUT_FinalEnergyCons!$B$4:$B$10000="var_ncap")*1,ISNUMBER(SEARCH("RH*-WHELCHP",[1]OUT_FinalEnergyCons!$A$4:$A$10000))*1,[1]OUT_FinalEnergyCons!L$4:L$10000)</f>
        <v>0.29988552611006303</v>
      </c>
      <c r="O2256" s="1" cm="1">
        <f t="array" ref="O2256">SUMPRODUCT(([1]OUT_FinalEnergyCons!$B$4:$B$10000="var_ncap")*1,ISNUMBER(SEARCH("RH*-WHELCHP",[1]OUT_FinalEnergyCons!$A$4:$A$10000))*1,[1]OUT_FinalEnergyCons!M$4:M$10000)</f>
        <v>0.11862058419252899</v>
      </c>
      <c r="P2256" s="1" cm="1">
        <f t="array" ref="P2256">SUMPRODUCT(([1]OUT_FinalEnergyCons!$B$4:$B$10000="var_ncap")*1,ISNUMBER(SEARCH("RH*-WHELCHP",[1]OUT_FinalEnergyCons!$A$4:$A$10000))*1,[1]OUT_FinalEnergyCons!N$4:N$10000)</f>
        <v>0.24401550676938299</v>
      </c>
      <c r="Q2256" s="1" cm="1">
        <f t="array" ref="Q2256">SUMPRODUCT(([1]OUT_FinalEnergyCons!$B$4:$B$10000="var_ncap")*1,ISNUMBER(SEARCH("RH*-WHELCHP",[1]OUT_FinalEnergyCons!$A$4:$A$10000))*1,[1]OUT_FinalEnergyCons!O$4:O$10000)</f>
        <v>0.34479002318204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6.9910121296195103E-7</v>
      </c>
      <c r="H2257" s="1">
        <f t="shared" si="2278"/>
        <v>5.9146714882979203E-7</v>
      </c>
      <c r="I2257" s="1">
        <f t="shared" si="2278"/>
        <v>5.3537103786506804E-7</v>
      </c>
      <c r="J2257" s="1">
        <f t="shared" si="2278"/>
        <v>3.0559642321452E-6</v>
      </c>
      <c r="K2257" s="1">
        <f t="shared" si="2278"/>
        <v>6.3705290685942397E-4</v>
      </c>
      <c r="L2257" s="1">
        <f t="shared" si="2278"/>
        <v>1.7532899097808199E-5</v>
      </c>
      <c r="M2257" s="1">
        <f t="shared" si="2278"/>
        <v>0</v>
      </c>
      <c r="N2257" s="1">
        <f t="shared" si="2278"/>
        <v>6.2764308694963195E-4</v>
      </c>
      <c r="O2257" s="1">
        <f t="shared" si="2278"/>
        <v>4.3035737329931201E-4</v>
      </c>
      <c r="P2257" s="1">
        <f>P2258</f>
        <v>1.6096801733366199E-5</v>
      </c>
      <c r="Q2257" s="1">
        <f>Q2258</f>
        <v>1.7078109170226899E-3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6.9910121296195103E-7</v>
      </c>
      <c r="H2258" s="1" cm="1">
        <f t="array" ref="H2258">SUMPRODUCT(([1]OUT_FinalEnergyCons!$B$4:$B$10000="var_ncap")*1, (ISNUMBER(SEARCH("RH*-WHLFOBR",[1]OUT_FinalEnergyCons!$A$4:$A$10000)))*1,[1]OUT_FinalEnergyCons!F$4:F$10000)</f>
        <v>5.9146714882979203E-7</v>
      </c>
      <c r="I2258" s="1" cm="1">
        <f t="array" ref="I2258">SUMPRODUCT(([1]OUT_FinalEnergyCons!$B$4:$B$10000="var_ncap")*1, (ISNUMBER(SEARCH("RH*-WHLFOBR",[1]OUT_FinalEnergyCons!$A$4:$A$10000)))*1,[1]OUT_FinalEnergyCons!G$4:G$10000)</f>
        <v>5.3537103786506804E-7</v>
      </c>
      <c r="J2258" s="1" cm="1">
        <f t="array" ref="J2258">SUMPRODUCT(([1]OUT_FinalEnergyCons!$B$4:$B$10000="var_ncap")*1, (ISNUMBER(SEARCH("RH*-WHLFOBR",[1]OUT_FinalEnergyCons!$A$4:$A$10000)))*1,[1]OUT_FinalEnergyCons!H$4:H$10000)</f>
        <v>3.0559642321452E-6</v>
      </c>
      <c r="K2258" s="1" cm="1">
        <f t="array" ref="K2258">SUMPRODUCT(([1]OUT_FinalEnergyCons!$B$4:$B$10000="var_ncap")*1, (ISNUMBER(SEARCH("RH*-WHLFOBR",[1]OUT_FinalEnergyCons!$A$4:$A$10000)))*1,[1]OUT_FinalEnergyCons!I$4:I$10000)</f>
        <v>6.3705290685942397E-4</v>
      </c>
      <c r="L2258" s="1" cm="1">
        <f t="array" ref="L2258">SUMPRODUCT(([1]OUT_FinalEnergyCons!$B$4:$B$10000="var_ncap")*1, (ISNUMBER(SEARCH("RH*-WHLFOBR",[1]OUT_FinalEnergyCons!$A$4:$A$10000)))*1,[1]OUT_FinalEnergyCons!J$4:J$10000)</f>
        <v>1.7532899097808199E-5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6.2764308694963195E-4</v>
      </c>
      <c r="O2258" s="1" cm="1">
        <f t="array" ref="O2258">SUMPRODUCT(([1]OUT_FinalEnergyCons!$B$4:$B$10000="var_ncap")*1, (ISNUMBER(SEARCH("RH*-WHLFOBR",[1]OUT_FinalEnergyCons!$A$4:$A$10000)))*1,[1]OUT_FinalEnergyCons!M$4:M$10000)</f>
        <v>4.3035737329931201E-4</v>
      </c>
      <c r="P2258" s="1" cm="1">
        <f t="array" ref="P2258">SUMPRODUCT(([1]OUT_FinalEnergyCons!$B$4:$B$10000="var_ncap")*1, (ISNUMBER(SEARCH("RH*-WHLFOBR",[1]OUT_FinalEnergyCons!$A$4:$A$10000)))*1,[1]OUT_FinalEnergyCons!N$4:N$10000)</f>
        <v>1.6096801733366199E-5</v>
      </c>
      <c r="Q2258" s="1" cm="1">
        <f t="array" ref="Q2258">SUMPRODUCT(([1]OUT_FinalEnergyCons!$B$4:$B$10000="var_ncap")*1, (ISNUMBER(SEARCH("RH*-WHLFOBR",[1]OUT_FinalEnergyCons!$A$4:$A$10000)))*1,[1]OUT_FinalEnergyCons!O$4:O$10000)</f>
        <v>1.7078109170226899E-3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6.0527390094661002E-6</v>
      </c>
      <c r="H2259" s="1">
        <f t="shared" si="2279"/>
        <v>0.18511679911403381</v>
      </c>
      <c r="I2259" s="1">
        <f t="shared" si="2279"/>
        <v>5.7112404437839647E-3</v>
      </c>
      <c r="J2259" s="1">
        <f t="shared" si="2279"/>
        <v>0.42076800131214953</v>
      </c>
      <c r="K2259" s="1">
        <f t="shared" si="2279"/>
        <v>0.3009108364625302</v>
      </c>
      <c r="L2259" s="1">
        <f t="shared" ref="L2259:O2259" si="2280">SUM(L2260:L2261)</f>
        <v>3.8110675611230049E-2</v>
      </c>
      <c r="M2259" s="1">
        <f t="shared" si="2280"/>
        <v>0.47167274016953198</v>
      </c>
      <c r="N2259" s="1">
        <f t="shared" si="2280"/>
        <v>0.24037663739466281</v>
      </c>
      <c r="O2259" s="1">
        <f t="shared" si="2280"/>
        <v>4.5296952029869247E-2</v>
      </c>
      <c r="P2259" s="1">
        <f>SUM(P2260:P2261)</f>
        <v>0.536402672448127</v>
      </c>
      <c r="Q2259" s="1">
        <f>SUM(Q2260:Q2261)</f>
        <v>0.1534371049689062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2.1642690204097302E-6</v>
      </c>
      <c r="H2260" s="1" cm="1">
        <f t="array" ref="H2260">SUMPRODUCT(([1]OUT_FinalEnergyCons!$B$4:$B$10000="var_ncap")*1, (ISNUMBER(SEARCH("RH*-WHNGABR",[1]OUT_FinalEnergyCons!$A$4:$A$10000)))*1,[1]OUT_FinalEnergyCons!F$4:F$10000)</f>
        <v>0.18477390089252099</v>
      </c>
      <c r="I2260" s="1" cm="1">
        <f t="array" ref="I2260">SUMPRODUCT(([1]OUT_FinalEnergyCons!$B$4:$B$10000="var_ncap")*1, (ISNUMBER(SEARCH("RH*-WHNGABR",[1]OUT_FinalEnergyCons!$A$4:$A$10000)))*1,[1]OUT_FinalEnergyCons!G$4:G$10000)</f>
        <v>5.7063595178613201E-3</v>
      </c>
      <c r="J2260" s="1" cm="1">
        <f t="array" ref="J2260">SUMPRODUCT(([1]OUT_FinalEnergyCons!$B$4:$B$10000="var_ncap")*1, (ISNUMBER(SEARCH("RH*-WHNGABR",[1]OUT_FinalEnergyCons!$A$4:$A$10000)))*1,[1]OUT_FinalEnergyCons!H$4:H$10000)</f>
        <v>0.38681297870843401</v>
      </c>
      <c r="K2260" s="1" cm="1">
        <f t="array" ref="K2260">SUMPRODUCT(([1]OUT_FinalEnergyCons!$B$4:$B$10000="var_ncap")*1, (ISNUMBER(SEARCH("RH*-WHNGABR",[1]OUT_FinalEnergyCons!$A$4:$A$10000)))*1,[1]OUT_FinalEnergyCons!I$4:I$10000)</f>
        <v>0.24658871266910301</v>
      </c>
      <c r="L2260" s="1" cm="1">
        <f t="array" ref="L2260">SUMPRODUCT(([1]OUT_FinalEnergyCons!$B$4:$B$10000="var_ncap")*1, (ISNUMBER(SEARCH("RH*-WHNGABR",[1]OUT_FinalEnergyCons!$A$4:$A$10000)))*1,[1]OUT_FinalEnergyCons!J$4:J$10000)</f>
        <v>5.5602087415284503E-3</v>
      </c>
      <c r="M2260" s="1" cm="1">
        <f t="array" ref="M2260">SUMPRODUCT(([1]OUT_FinalEnergyCons!$B$4:$B$10000="var_ncap")*1, (ISNUMBER(SEARCH("RH*-WHNGABR",[1]OUT_FinalEnergyCons!$A$4:$A$10000)))*1,[1]OUT_FinalEnergyCons!K$4:K$10000)</f>
        <v>0.36508448656984199</v>
      </c>
      <c r="N2260" s="1" cm="1">
        <f t="array" ref="N2260">SUMPRODUCT(([1]OUT_FinalEnergyCons!$B$4:$B$10000="var_ncap")*1, (ISNUMBER(SEARCH("RH*-WHNGABR",[1]OUT_FinalEnergyCons!$A$4:$A$10000)))*1,[1]OUT_FinalEnergyCons!L$4:L$10000)</f>
        <v>0.17713428116476401</v>
      </c>
      <c r="O2260" s="1" cm="1">
        <f t="array" ref="O2260">SUMPRODUCT(([1]OUT_FinalEnergyCons!$B$4:$B$10000="var_ncap")*1, (ISNUMBER(SEARCH("RH*-WHNGABR",[1]OUT_FinalEnergyCons!$A$4:$A$10000)))*1,[1]OUT_FinalEnergyCons!M$4:M$10000)</f>
        <v>3.7804979150843101E-5</v>
      </c>
      <c r="P2260" s="1" cm="1">
        <f t="array" ref="P2260">SUMPRODUCT(([1]OUT_FinalEnergyCons!$B$4:$B$10000="var_ncap")*1, (ISNUMBER(SEARCH("RH*-WHNGABR",[1]OUT_FinalEnergyCons!$A$4:$A$10000)))*1,[1]OUT_FinalEnergyCons!N$4:N$10000)</f>
        <v>0.34536237066625503</v>
      </c>
      <c r="Q2260" s="1" cm="1">
        <f t="array" ref="Q2260">SUMPRODUCT(([1]OUT_FinalEnergyCons!$B$4:$B$10000="var_ncap")*1, (ISNUMBER(SEARCH("RH*-WHNGABR",[1]OUT_FinalEnergyCons!$A$4:$A$10000)))*1,[1]OUT_FinalEnergyCons!O$4:O$10000)</f>
        <v>8.7638870888989001E-2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3.8884699890563696E-6</v>
      </c>
      <c r="H2261" s="1" cm="1">
        <f t="array" ref="H2261">SUMPRODUCT(([1]OUT_FinalEnergyCons!$B$4:$B$10000="var_ncap")*1,ISNUMBER(SEARCH("RH*-WHngahp",[1]OUT_FinalEnergyCons!$A$4:$A$10000))*1,[1]OUT_FinalEnergyCons!F$4:F$10000)</f>
        <v>3.4289822151282101E-4</v>
      </c>
      <c r="I2261" s="1" cm="1">
        <f t="array" ref="I2261">SUMPRODUCT(([1]OUT_FinalEnergyCons!$B$4:$B$10000="var_ncap")*1,ISNUMBER(SEARCH("RH*-WHngahp",[1]OUT_FinalEnergyCons!$A$4:$A$10000))*1,[1]OUT_FinalEnergyCons!G$4:G$10000)</f>
        <v>4.8809259226450503E-6</v>
      </c>
      <c r="J2261" s="1" cm="1">
        <f t="array" ref="J2261">SUMPRODUCT(([1]OUT_FinalEnergyCons!$B$4:$B$10000="var_ncap")*1,ISNUMBER(SEARCH("RH*-WHngahp",[1]OUT_FinalEnergyCons!$A$4:$A$10000))*1,[1]OUT_FinalEnergyCons!H$4:H$10000)</f>
        <v>3.3955022603715503E-2</v>
      </c>
      <c r="K2261" s="1" cm="1">
        <f t="array" ref="K2261">SUMPRODUCT(([1]OUT_FinalEnergyCons!$B$4:$B$10000="var_ncap")*1,ISNUMBER(SEARCH("RH*-WHngahp",[1]OUT_FinalEnergyCons!$A$4:$A$10000))*1,[1]OUT_FinalEnergyCons!I$4:I$10000)</f>
        <v>5.4322123793427199E-2</v>
      </c>
      <c r="L2261" s="1" cm="1">
        <f t="array" ref="L2261">SUMPRODUCT(([1]OUT_FinalEnergyCons!$B$4:$B$10000="var_ncap")*1,ISNUMBER(SEARCH("RH*-WHngahp",[1]OUT_FinalEnergyCons!$A$4:$A$10000))*1,[1]OUT_FinalEnergyCons!J$4:J$10000)</f>
        <v>3.2550466869701603E-2</v>
      </c>
      <c r="M2261" s="1" cm="1">
        <f t="array" ref="M2261">SUMPRODUCT(([1]OUT_FinalEnergyCons!$B$4:$B$10000="var_ncap")*1,ISNUMBER(SEARCH("RH*-WHngahp",[1]OUT_FinalEnergyCons!$A$4:$A$10000))*1,[1]OUT_FinalEnergyCons!K$4:K$10000)</f>
        <v>0.10658825359969</v>
      </c>
      <c r="N2261" s="1" cm="1">
        <f t="array" ref="N2261">SUMPRODUCT(([1]OUT_FinalEnergyCons!$B$4:$B$10000="var_ncap")*1,ISNUMBER(SEARCH("RH*-WHngahp",[1]OUT_FinalEnergyCons!$A$4:$A$10000))*1,[1]OUT_FinalEnergyCons!L$4:L$10000)</f>
        <v>6.3242356229898794E-2</v>
      </c>
      <c r="O2261" s="1" cm="1">
        <f t="array" ref="O2261">SUMPRODUCT(([1]OUT_FinalEnergyCons!$B$4:$B$10000="var_ncap")*1,ISNUMBER(SEARCH("RH*-WHngahp",[1]OUT_FinalEnergyCons!$A$4:$A$10000))*1,[1]OUT_FinalEnergyCons!M$4:M$10000)</f>
        <v>4.5259147050718401E-2</v>
      </c>
      <c r="P2261" s="1" cm="1">
        <f t="array" ref="P2261">SUMPRODUCT(([1]OUT_FinalEnergyCons!$B$4:$B$10000="var_ncap")*1,ISNUMBER(SEARCH("RH*-WHngahp",[1]OUT_FinalEnergyCons!$A$4:$A$10000))*1,[1]OUT_FinalEnergyCons!N$4:N$10000)</f>
        <v>0.19104030178187201</v>
      </c>
      <c r="Q2261" s="1" cm="1">
        <f t="array" ref="Q2261">SUMPRODUCT(([1]OUT_FinalEnergyCons!$B$4:$B$10000="var_ncap")*1,ISNUMBER(SEARCH("RH*-WHngahp",[1]OUT_FinalEnergyCons!$A$4:$A$10000))*1,[1]OUT_FinalEnergyCons!O$4:O$10000)</f>
        <v>6.5798234079917195E-2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5.1193864887380397E-3</v>
      </c>
      <c r="H2264" s="1">
        <f t="shared" si="2282"/>
        <v>8.0949763130153698E-7</v>
      </c>
      <c r="I2264" s="1">
        <f t="shared" si="2282"/>
        <v>1.65024133373517E-6</v>
      </c>
      <c r="J2264" s="1">
        <f t="shared" si="2282"/>
        <v>5.5929224685729697E-3</v>
      </c>
      <c r="K2264" s="1">
        <f t="shared" si="2282"/>
        <v>9.0308770856509096E-3</v>
      </c>
      <c r="L2264" s="1">
        <f t="shared" si="2282"/>
        <v>2.6320926608308599E-6</v>
      </c>
      <c r="M2264" s="1">
        <f t="shared" si="2282"/>
        <v>1.79669069947676E-3</v>
      </c>
      <c r="N2264" s="1">
        <f t="shared" si="2282"/>
        <v>7.0421883662921602E-3</v>
      </c>
      <c r="O2264" s="1">
        <f t="shared" si="2282"/>
        <v>1.6990228785404601E-5</v>
      </c>
      <c r="P2264" s="1">
        <f>P2265</f>
        <v>2.96296059276038E-3</v>
      </c>
      <c r="Q2264" s="1">
        <f>Q2265</f>
        <v>2.1737804413642001E-3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5.1193864887380397E-3</v>
      </c>
      <c r="H2265" s="1" cm="1">
        <f t="array" ref="H2265">SUMPRODUCT(([1]OUT_FinalEnergyCons!$B$4:$B$10000="var_ncap")*1, (ISNUMBER(SEARCH("RH*-WHWODBR",[1]OUT_FinalEnergyCons!$A$4:$A$10000)))*1,[1]OUT_FinalEnergyCons!F$4:F$10000)</f>
        <v>8.0949763130153698E-7</v>
      </c>
      <c r="I2265" s="1" cm="1">
        <f t="array" ref="I2265">SUMPRODUCT(([1]OUT_FinalEnergyCons!$B$4:$B$10000="var_ncap")*1, (ISNUMBER(SEARCH("RH*-WHWODBR",[1]OUT_FinalEnergyCons!$A$4:$A$10000)))*1,[1]OUT_FinalEnergyCons!G$4:G$10000)</f>
        <v>1.65024133373517E-6</v>
      </c>
      <c r="J2265" s="1" cm="1">
        <f t="array" ref="J2265">SUMPRODUCT(([1]OUT_FinalEnergyCons!$B$4:$B$10000="var_ncap")*1, (ISNUMBER(SEARCH("RH*-WHWODBR",[1]OUT_FinalEnergyCons!$A$4:$A$10000)))*1,[1]OUT_FinalEnergyCons!H$4:H$10000)</f>
        <v>5.5929224685729697E-3</v>
      </c>
      <c r="K2265" s="1" cm="1">
        <f t="array" ref="K2265">SUMPRODUCT(([1]OUT_FinalEnergyCons!$B$4:$B$10000="var_ncap")*1, (ISNUMBER(SEARCH("RH*-WHWODBR",[1]OUT_FinalEnergyCons!$A$4:$A$10000)))*1,[1]OUT_FinalEnergyCons!I$4:I$10000)</f>
        <v>9.0308770856509096E-3</v>
      </c>
      <c r="L2265" s="1" cm="1">
        <f t="array" ref="L2265">SUMPRODUCT(([1]OUT_FinalEnergyCons!$B$4:$B$10000="var_ncap")*1, (ISNUMBER(SEARCH("RH*-WHWODBR",[1]OUT_FinalEnergyCons!$A$4:$A$10000)))*1,[1]OUT_FinalEnergyCons!J$4:J$10000)</f>
        <v>2.6320926608308599E-6</v>
      </c>
      <c r="M2265" s="1" cm="1">
        <f t="array" ref="M2265">SUMPRODUCT(([1]OUT_FinalEnergyCons!$B$4:$B$10000="var_ncap")*1, (ISNUMBER(SEARCH("RH*-WHWODBR",[1]OUT_FinalEnergyCons!$A$4:$A$10000)))*1,[1]OUT_FinalEnergyCons!K$4:K$10000)</f>
        <v>1.79669069947676E-3</v>
      </c>
      <c r="N2265" s="1" cm="1">
        <f t="array" ref="N2265">SUMPRODUCT(([1]OUT_FinalEnergyCons!$B$4:$B$10000="var_ncap")*1, (ISNUMBER(SEARCH("RH*-WHWODBR",[1]OUT_FinalEnergyCons!$A$4:$A$10000)))*1,[1]OUT_FinalEnergyCons!L$4:L$10000)</f>
        <v>7.0421883662921602E-3</v>
      </c>
      <c r="O2265" s="1" cm="1">
        <f t="array" ref="O2265">SUMPRODUCT(([1]OUT_FinalEnergyCons!$B$4:$B$10000="var_ncap")*1, (ISNUMBER(SEARCH("RH*-WHWODBR",[1]OUT_FinalEnergyCons!$A$4:$A$10000)))*1,[1]OUT_FinalEnergyCons!M$4:M$10000)</f>
        <v>1.6990228785404601E-5</v>
      </c>
      <c r="P2265" s="1" cm="1">
        <f t="array" ref="P2265">SUMPRODUCT(([1]OUT_FinalEnergyCons!$B$4:$B$10000="var_ncap")*1, (ISNUMBER(SEARCH("RH*-WHWODBR",[1]OUT_FinalEnergyCons!$A$4:$A$10000)))*1,[1]OUT_FinalEnergyCons!N$4:N$10000)</f>
        <v>2.96296059276038E-3</v>
      </c>
      <c r="Q2265" s="1" cm="1">
        <f t="array" ref="Q2265">SUMPRODUCT(([1]OUT_FinalEnergyCons!$B$4:$B$10000="var_ncap")*1, (ISNUMBER(SEARCH("RH*-WHWODBR",[1]OUT_FinalEnergyCons!$A$4:$A$10000)))*1,[1]OUT_FinalEnergyCons!O$4:O$10000)</f>
        <v>2.1737804413642001E-3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1.9562878169581501E-3</v>
      </c>
      <c r="H2266" s="1">
        <f t="shared" si="2283"/>
        <v>8.2130946297831003E-7</v>
      </c>
      <c r="I2266" s="1">
        <f t="shared" si="2283"/>
        <v>8.3190706371159495E-7</v>
      </c>
      <c r="J2266" s="1">
        <f t="shared" si="2283"/>
        <v>5.5467944684000998E-3</v>
      </c>
      <c r="K2266" s="1">
        <f t="shared" si="2283"/>
        <v>4.1560246500256899E-3</v>
      </c>
      <c r="L2266" s="1">
        <f t="shared" si="2283"/>
        <v>1.69044992721696E-4</v>
      </c>
      <c r="M2266" s="1">
        <f t="shared" si="2283"/>
        <v>5.7393550688526499E-3</v>
      </c>
      <c r="N2266" s="1">
        <f t="shared" si="2283"/>
        <v>3.60983145029298E-3</v>
      </c>
      <c r="O2266" s="1">
        <f t="shared" si="2283"/>
        <v>9.1887784253218401E-4</v>
      </c>
      <c r="P2266" s="1">
        <f>P2267</f>
        <v>5.8524718130321699E-3</v>
      </c>
      <c r="Q2266" s="1">
        <f>Q2267</f>
        <v>3.5423919039030698E-3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1.9562878169581501E-3</v>
      </c>
      <c r="H2267" s="1" cm="1">
        <f t="array" ref="H2267">SUMPRODUCT(([1]OUT_FinalEnergyCons!$B$4:$B$10000="var_ncap")*1, (ISNUMBER(SEARCH("RH*-WHPLTBR",[1]OUT_FinalEnergyCons!$A$4:$A$10000)))*1,[1]OUT_FinalEnergyCons!F$4:F$10000)</f>
        <v>8.2130946297831003E-7</v>
      </c>
      <c r="I2267" s="1" cm="1">
        <f t="array" ref="I2267">SUMPRODUCT(([1]OUT_FinalEnergyCons!$B$4:$B$10000="var_ncap")*1, (ISNUMBER(SEARCH("RH*-WHPLTBR",[1]OUT_FinalEnergyCons!$A$4:$A$10000)))*1,[1]OUT_FinalEnergyCons!G$4:G$10000)</f>
        <v>8.3190706371159495E-7</v>
      </c>
      <c r="J2267" s="1" cm="1">
        <f t="array" ref="J2267">SUMPRODUCT(([1]OUT_FinalEnergyCons!$B$4:$B$10000="var_ncap")*1, (ISNUMBER(SEARCH("RH*-WHPLTBR",[1]OUT_FinalEnergyCons!$A$4:$A$10000)))*1,[1]OUT_FinalEnergyCons!H$4:H$10000)</f>
        <v>5.5467944684000998E-3</v>
      </c>
      <c r="K2267" s="1" cm="1">
        <f t="array" ref="K2267">SUMPRODUCT(([1]OUT_FinalEnergyCons!$B$4:$B$10000="var_ncap")*1, (ISNUMBER(SEARCH("RH*-WHPLTBR",[1]OUT_FinalEnergyCons!$A$4:$A$10000)))*1,[1]OUT_FinalEnergyCons!I$4:I$10000)</f>
        <v>4.1560246500256899E-3</v>
      </c>
      <c r="L2267" s="1" cm="1">
        <f t="array" ref="L2267">SUMPRODUCT(([1]OUT_FinalEnergyCons!$B$4:$B$10000="var_ncap")*1, (ISNUMBER(SEARCH("RH*-WHPLTBR",[1]OUT_FinalEnergyCons!$A$4:$A$10000)))*1,[1]OUT_FinalEnergyCons!J$4:J$10000)</f>
        <v>1.69044992721696E-4</v>
      </c>
      <c r="M2267" s="1" cm="1">
        <f t="array" ref="M2267">SUMPRODUCT(([1]OUT_FinalEnergyCons!$B$4:$B$10000="var_ncap")*1, (ISNUMBER(SEARCH("RH*-WHPLTBR",[1]OUT_FinalEnergyCons!$A$4:$A$10000)))*1,[1]OUT_FinalEnergyCons!K$4:K$10000)</f>
        <v>5.7393550688526499E-3</v>
      </c>
      <c r="N2267" s="1" cm="1">
        <f t="array" ref="N2267">SUMPRODUCT(([1]OUT_FinalEnergyCons!$B$4:$B$10000="var_ncap")*1, (ISNUMBER(SEARCH("RH*-WHPLTBR",[1]OUT_FinalEnergyCons!$A$4:$A$10000)))*1,[1]OUT_FinalEnergyCons!L$4:L$10000)</f>
        <v>3.60983145029298E-3</v>
      </c>
      <c r="O2267" s="1" cm="1">
        <f t="array" ref="O2267">SUMPRODUCT(([1]OUT_FinalEnergyCons!$B$4:$B$10000="var_ncap")*1, (ISNUMBER(SEARCH("RH*-WHPLTBR",[1]OUT_FinalEnergyCons!$A$4:$A$10000)))*1,[1]OUT_FinalEnergyCons!M$4:M$10000)</f>
        <v>9.1887784253218401E-4</v>
      </c>
      <c r="P2267" s="1" cm="1">
        <f t="array" ref="P2267">SUMPRODUCT(([1]OUT_FinalEnergyCons!$B$4:$B$10000="var_ncap")*1, (ISNUMBER(SEARCH("RH*-WHPLTBR",[1]OUT_FinalEnergyCons!$A$4:$A$10000)))*1,[1]OUT_FinalEnergyCons!N$4:N$10000)</f>
        <v>5.8524718130321699E-3</v>
      </c>
      <c r="Q2267" s="1" cm="1">
        <f t="array" ref="Q2267">SUMPRODUCT(([1]OUT_FinalEnergyCons!$B$4:$B$10000="var_ncap")*1, (ISNUMBER(SEARCH("RH*-WHPLTBR",[1]OUT_FinalEnergyCons!$A$4:$A$10000)))*1,[1]OUT_FinalEnergyCons!O$4:O$10000)</f>
        <v>3.5423919039030698E-3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8.2652165275221498E-2</v>
      </c>
      <c r="H2268" s="1">
        <f t="shared" si="2287"/>
        <v>2.5733207007193301E-6</v>
      </c>
      <c r="I2268" s="1">
        <f t="shared" si="2287"/>
        <v>8.6083359900026704E-6</v>
      </c>
      <c r="J2268" s="1">
        <f t="shared" si="2287"/>
        <v>6.9888585925141494E-2</v>
      </c>
      <c r="K2268" s="1">
        <f t="shared" si="2287"/>
        <v>9.0775319102254198E-2</v>
      </c>
      <c r="L2268" s="1">
        <f t="shared" si="2287"/>
        <v>1.35603018084013E-5</v>
      </c>
      <c r="M2268" s="1">
        <f t="shared" si="2287"/>
        <v>6.1273094351330298E-2</v>
      </c>
      <c r="N2268" s="1">
        <f t="shared" si="2287"/>
        <v>7.4418342587580399E-2</v>
      </c>
      <c r="O2268" s="1">
        <f t="shared" si="2287"/>
        <v>6.0191679824165602E-3</v>
      </c>
      <c r="P2268" s="1">
        <f>P2269</f>
        <v>7.2975670840042195E-2</v>
      </c>
      <c r="Q2268" s="1">
        <f>Q2269</f>
        <v>3.9937476234946999E-2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8.2652165275221498E-2</v>
      </c>
      <c r="H2269" s="1" cm="1">
        <f t="array" ref="H2269">SUMPRODUCT(([1]OUT_FinalEnergyCons!$B$4:$B$10000="var_ncap")*1, (ISNUMBER(SEARCH("RH*-WHSOLBR",[1]OUT_FinalEnergyCons!$A$4:$A$10000)))*1,[1]OUT_FinalEnergyCons!F$4:F$10000)</f>
        <v>2.5733207007193301E-6</v>
      </c>
      <c r="I2269" s="1" cm="1">
        <f t="array" ref="I2269">SUMPRODUCT(([1]OUT_FinalEnergyCons!$B$4:$B$10000="var_ncap")*1, (ISNUMBER(SEARCH("RH*-WHSOLBR",[1]OUT_FinalEnergyCons!$A$4:$A$10000)))*1,[1]OUT_FinalEnergyCons!G$4:G$10000)</f>
        <v>8.6083359900026704E-6</v>
      </c>
      <c r="J2269" s="1" cm="1">
        <f t="array" ref="J2269">SUMPRODUCT(([1]OUT_FinalEnergyCons!$B$4:$B$10000="var_ncap")*1, (ISNUMBER(SEARCH("RH*-WHSOLBR",[1]OUT_FinalEnergyCons!$A$4:$A$10000)))*1,[1]OUT_FinalEnergyCons!H$4:H$10000)</f>
        <v>6.9888585925141494E-2</v>
      </c>
      <c r="K2269" s="1" cm="1">
        <f t="array" ref="K2269">SUMPRODUCT(([1]OUT_FinalEnergyCons!$B$4:$B$10000="var_ncap")*1, (ISNUMBER(SEARCH("RH*-WHSOLBR",[1]OUT_FinalEnergyCons!$A$4:$A$10000)))*1,[1]OUT_FinalEnergyCons!I$4:I$10000)</f>
        <v>9.0775319102254198E-2</v>
      </c>
      <c r="L2269" s="1" cm="1">
        <f t="array" ref="L2269">SUMPRODUCT(([1]OUT_FinalEnergyCons!$B$4:$B$10000="var_ncap")*1, (ISNUMBER(SEARCH("RH*-WHSOLBR",[1]OUT_FinalEnergyCons!$A$4:$A$10000)))*1,[1]OUT_FinalEnergyCons!J$4:J$10000)</f>
        <v>1.35603018084013E-5</v>
      </c>
      <c r="M2269" s="1" cm="1">
        <f t="array" ref="M2269">SUMPRODUCT(([1]OUT_FinalEnergyCons!$B$4:$B$10000="var_ncap")*1, (ISNUMBER(SEARCH("RH*-WHSOLBR",[1]OUT_FinalEnergyCons!$A$4:$A$10000)))*1,[1]OUT_FinalEnergyCons!K$4:K$10000)</f>
        <v>6.1273094351330298E-2</v>
      </c>
      <c r="N2269" s="1" cm="1">
        <f t="array" ref="N2269">SUMPRODUCT(([1]OUT_FinalEnergyCons!$B$4:$B$10000="var_ncap")*1, (ISNUMBER(SEARCH("RH*-WHSOLBR",[1]OUT_FinalEnergyCons!$A$4:$A$10000)))*1,[1]OUT_FinalEnergyCons!L$4:L$10000)</f>
        <v>7.4418342587580399E-2</v>
      </c>
      <c r="O2269" s="1" cm="1">
        <f t="array" ref="O2269">SUMPRODUCT(([1]OUT_FinalEnergyCons!$B$4:$B$10000="var_ncap")*1, (ISNUMBER(SEARCH("RH*-WHSOLBR",[1]OUT_FinalEnergyCons!$A$4:$A$10000)))*1,[1]OUT_FinalEnergyCons!M$4:M$10000)</f>
        <v>6.0191679824165602E-3</v>
      </c>
      <c r="P2269" s="1" cm="1">
        <f t="array" ref="P2269">SUMPRODUCT(([1]OUT_FinalEnergyCons!$B$4:$B$10000="var_ncap")*1, (ISNUMBER(SEARCH("RH*-WHSOLBR",[1]OUT_FinalEnergyCons!$A$4:$A$10000)))*1,[1]OUT_FinalEnergyCons!N$4:N$10000)</f>
        <v>7.2975670840042195E-2</v>
      </c>
      <c r="Q2269" s="1" cm="1">
        <f t="array" ref="Q2269">SUMPRODUCT(([1]OUT_FinalEnergyCons!$B$4:$B$10000="var_ncap")*1, (ISNUMBER(SEARCH("RH*-WHSOLBR",[1]OUT_FinalEnergyCons!$A$4:$A$10000)))*1,[1]OUT_FinalEnergyCons!O$4:O$10000)</f>
        <v>3.9937476234946999E-2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8.0502336064894201E-4</v>
      </c>
      <c r="G2272" s="17">
        <f t="shared" si="2289"/>
        <v>0.30019618268240061</v>
      </c>
      <c r="H2272" s="17">
        <f t="shared" si="2289"/>
        <v>0.12047015595475316</v>
      </c>
      <c r="I2272" s="17">
        <f t="shared" si="2289"/>
        <v>0.22834235604600545</v>
      </c>
      <c r="J2272" s="17">
        <f t="shared" si="2289"/>
        <v>2.143183136314629</v>
      </c>
      <c r="K2272" s="17">
        <f t="shared" si="2289"/>
        <v>1.1768129306625437</v>
      </c>
      <c r="L2272" s="17">
        <f t="shared" ref="L2272:O2272" si="2290">SUM(L2273,L2276,L2279,L2283,L2285,L2287,L2289,L2291,L2293)</f>
        <v>0.3043359275027766</v>
      </c>
      <c r="M2272" s="17">
        <f t="shared" si="2290"/>
        <v>2.0977475992136823</v>
      </c>
      <c r="N2272" s="17">
        <f t="shared" si="2290"/>
        <v>0.75142657914748867</v>
      </c>
      <c r="O2272" s="17">
        <f t="shared" si="2290"/>
        <v>0.6433791377454372</v>
      </c>
      <c r="P2272" s="17">
        <f>SUM(P2273,P2276,P2279,P2283,P2285,P2287,P2289,P2291,P2293)</f>
        <v>1.7777527485258373</v>
      </c>
      <c r="Q2272" s="17">
        <f>SUM(Q2273,Q2276,Q2279,Q2283,Q2285,Q2287,Q2289,Q2291,Q2293)</f>
        <v>0.77773270150247864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0.22941217833487079</v>
      </c>
      <c r="H2273" s="18">
        <f t="shared" si="2291"/>
        <v>0.11704814996218547</v>
      </c>
      <c r="I2273" s="18">
        <f t="shared" si="2291"/>
        <v>0.17856214832855488</v>
      </c>
      <c r="J2273" s="18">
        <f t="shared" si="2291"/>
        <v>0.75649884299278092</v>
      </c>
      <c r="K2273" s="18">
        <f t="shared" si="2291"/>
        <v>0.537836694848286</v>
      </c>
      <c r="L2273" s="18">
        <f t="shared" ref="L2273:O2273" si="2292">SUM(L2274:L2275)</f>
        <v>0.231411138541219</v>
      </c>
      <c r="M2273" s="18">
        <f t="shared" si="2292"/>
        <v>0.73928524970024501</v>
      </c>
      <c r="N2273" s="18">
        <f t="shared" si="2292"/>
        <v>0.43748148530762698</v>
      </c>
      <c r="O2273" s="18">
        <f t="shared" si="2292"/>
        <v>0.39010752966663997</v>
      </c>
      <c r="P2273" s="18">
        <f>SUM(P2274:P2275)</f>
        <v>0.74843953942030295</v>
      </c>
      <c r="Q2273" s="18">
        <f>SUM(Q2274:Q2275)</f>
        <v>0.42079542059203701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0.21328291806712299</v>
      </c>
      <c r="H2274" s="1" cm="1">
        <f t="array" ref="H2274">SUMPRODUCT(([1]OUT_FinalEnergyCons!$B$4:$B$10000="var_ncap")*1,  (ISNUMBER(SEARCH("ITOT-SWHELCBR",[1]OUT_FinalEnergyCons!$A$4:$A$10000)))*1,[1]OUT_FinalEnergyCons!F$4:F$10000)</f>
        <v>6.3154785074047502E-4</v>
      </c>
      <c r="I2274" s="1" cm="1">
        <f t="array" ref="I2274">SUMPRODUCT(([1]OUT_FinalEnergyCons!$B$4:$B$10000="var_ncap")*1,  (ISNUMBER(SEARCH("ITOT-SWHELCBR",[1]OUT_FinalEnergyCons!$A$4:$A$10000)))*1,[1]OUT_FinalEnergyCons!G$4:G$10000)</f>
        <v>5.5809529788221901E-2</v>
      </c>
      <c r="J2274" s="1" cm="1">
        <f t="array" ref="J2274">SUMPRODUCT(([1]OUT_FinalEnergyCons!$B$4:$B$10000="var_ncap")*1,  (ISNUMBER(SEARCH("ITOT-SWHELCBR",[1]OUT_FinalEnergyCons!$A$4:$A$10000)))*1,[1]OUT_FinalEnergyCons!H$4:H$10000)</f>
        <v>0.57346871392101095</v>
      </c>
      <c r="K2274" s="1" cm="1">
        <f t="array" ref="K2274">SUMPRODUCT(([1]OUT_FinalEnergyCons!$B$4:$B$10000="var_ncap")*1,  (ISNUMBER(SEARCH("ITOT-SWHELCBR",[1]OUT_FinalEnergyCons!$A$4:$A$10000)))*1,[1]OUT_FinalEnergyCons!I$4:I$10000)</f>
        <v>0.35701886474857097</v>
      </c>
      <c r="L2274" s="1" cm="1">
        <f t="array" ref="L2274">SUMPRODUCT(([1]OUT_FinalEnergyCons!$B$4:$B$10000="var_ncap")*1,  (ISNUMBER(SEARCH("ITOT-SWHELCBR",[1]OUT_FinalEnergyCons!$A$4:$A$10000)))*1,[1]OUT_FinalEnergyCons!J$4:J$10000)</f>
        <v>0.10747164320802</v>
      </c>
      <c r="M2274" s="1" cm="1">
        <f t="array" ref="M2274">SUMPRODUCT(([1]OUT_FinalEnergyCons!$B$4:$B$10000="var_ncap")*1,  (ISNUMBER(SEARCH("ITOT-SWHELCBR",[1]OUT_FinalEnergyCons!$A$4:$A$10000)))*1,[1]OUT_FinalEnergyCons!K$4:K$10000)</f>
        <v>0.55701691560098898</v>
      </c>
      <c r="N2274" s="1" cm="1">
        <f t="array" ref="N2274">SUMPRODUCT(([1]OUT_FinalEnergyCons!$B$4:$B$10000="var_ncap")*1,  (ISNUMBER(SEARCH("ITOT-SWHELCBR",[1]OUT_FinalEnergyCons!$A$4:$A$10000)))*1,[1]OUT_FinalEnergyCons!L$4:L$10000)</f>
        <v>0.26791758836553597</v>
      </c>
      <c r="O2274" s="1" cm="1">
        <f t="array" ref="O2274">SUMPRODUCT(([1]OUT_FinalEnergyCons!$B$4:$B$10000="var_ncap")*1,  (ISNUMBER(SEARCH("ITOT-SWHELCBR",[1]OUT_FinalEnergyCons!$A$4:$A$10000)))*1,[1]OUT_FinalEnergyCons!M$4:M$10000)</f>
        <v>0.15607506725951201</v>
      </c>
      <c r="P2274" s="1" cm="1">
        <f t="array" ref="P2274">SUMPRODUCT(([1]OUT_FinalEnergyCons!$B$4:$B$10000="var_ncap")*1,  (ISNUMBER(SEARCH("ITOT-SWHELCBR",[1]OUT_FinalEnergyCons!$A$4:$A$10000)))*1,[1]OUT_FinalEnergyCons!N$4:N$10000)</f>
        <v>0.54544027997643396</v>
      </c>
      <c r="Q2274" s="1" cm="1">
        <f t="array" ref="Q2274">SUMPRODUCT(([1]OUT_FinalEnergyCons!$B$4:$B$10000="var_ncap")*1,  (ISNUMBER(SEARCH("ITOT-SWHELCBR",[1]OUT_FinalEnergyCons!$A$4:$A$10000)))*1,[1]OUT_FinalEnergyCons!O$4:O$10000)</f>
        <v>0.27367785739007799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1.6129260267747799E-2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0.116416602111445</v>
      </c>
      <c r="I2275" s="1" cm="1">
        <f t="array" ref="I2275">SUMPRODUCT(([1]OUT_FinalEnergyCons!$B$4:$B$10000="var_ncap")*1,  (ISNUMBER(SEARCH("ITOT-SWHELCHP",[1]OUT_FinalEnergyCons!$A$4:$A$10000)))*1,[1]OUT_FinalEnergyCons!G$4:G$10000)</f>
        <v>0.12275261854033299</v>
      </c>
      <c r="J2275" s="1" cm="1">
        <f t="array" ref="J2275">SUMPRODUCT(([1]OUT_FinalEnergyCons!$B$4:$B$10000="var_ncap")*1,  (ISNUMBER(SEARCH("ITOT-SWHELCHP",[1]OUT_FinalEnergyCons!$A$4:$A$10000)))*1,[1]OUT_FinalEnergyCons!H$4:H$10000)</f>
        <v>0.18303012907176999</v>
      </c>
      <c r="K2275" s="1" cm="1">
        <f t="array" ref="K2275">SUMPRODUCT(([1]OUT_FinalEnergyCons!$B$4:$B$10000="var_ncap")*1,  (ISNUMBER(SEARCH("ITOT-SWHELCHP",[1]OUT_FinalEnergyCons!$A$4:$A$10000)))*1,[1]OUT_FinalEnergyCons!I$4:I$10000)</f>
        <v>0.180817830099715</v>
      </c>
      <c r="L2275" s="1" cm="1">
        <f t="array" ref="L2275">SUMPRODUCT(([1]OUT_FinalEnergyCons!$B$4:$B$10000="var_ncap")*1,  (ISNUMBER(SEARCH("ITOT-SWHELCHP",[1]OUT_FinalEnergyCons!$A$4:$A$10000)))*1,[1]OUT_FinalEnergyCons!J$4:J$10000)</f>
        <v>0.12393949533319901</v>
      </c>
      <c r="M2275" s="1" cm="1">
        <f t="array" ref="M2275">SUMPRODUCT(([1]OUT_FinalEnergyCons!$B$4:$B$10000="var_ncap")*1,  (ISNUMBER(SEARCH("ITOT-SWHELCHP",[1]OUT_FinalEnergyCons!$A$4:$A$10000)))*1,[1]OUT_FinalEnergyCons!K$4:K$10000)</f>
        <v>0.182268334099256</v>
      </c>
      <c r="N2275" s="1" cm="1">
        <f t="array" ref="N2275">SUMPRODUCT(([1]OUT_FinalEnergyCons!$B$4:$B$10000="var_ncap")*1,  (ISNUMBER(SEARCH("ITOT-SWHELCHP",[1]OUT_FinalEnergyCons!$A$4:$A$10000)))*1,[1]OUT_FinalEnergyCons!L$4:L$10000)</f>
        <v>0.16956389694209101</v>
      </c>
      <c r="O2275" s="1" cm="1">
        <f t="array" ref="O2275">SUMPRODUCT(([1]OUT_FinalEnergyCons!$B$4:$B$10000="var_ncap")*1,  (ISNUMBER(SEARCH("ITOT-SWHELCHP",[1]OUT_FinalEnergyCons!$A$4:$A$10000)))*1,[1]OUT_FinalEnergyCons!M$4:M$10000)</f>
        <v>0.23403246240712799</v>
      </c>
      <c r="P2275" s="1" cm="1">
        <f t="array" ref="P2275">SUMPRODUCT(([1]OUT_FinalEnergyCons!$B$4:$B$10000="var_ncap")*1,  (ISNUMBER(SEARCH("ITOT-SWHELCHP",[1]OUT_FinalEnergyCons!$A$4:$A$10000)))*1,[1]OUT_FinalEnergyCons!N$4:N$10000)</f>
        <v>0.20299925944386901</v>
      </c>
      <c r="Q2275" s="1" cm="1">
        <f t="array" ref="Q2275">SUMPRODUCT(([1]OUT_FinalEnergyCons!$B$4:$B$10000="var_ncap")*1,  (ISNUMBER(SEARCH("ITOT-SWHELCHP",[1]OUT_FinalEnergyCons!$A$4:$A$10000)))*1,[1]OUT_FinalEnergyCons!O$4:O$10000)</f>
        <v>0.14711756320195901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8.0502336064894201E-4</v>
      </c>
      <c r="G2276" s="18">
        <f t="shared" si="2293"/>
        <v>9.4794613025649833E-3</v>
      </c>
      <c r="H2276" s="18">
        <f t="shared" si="2293"/>
        <v>7.3167404704385793E-5</v>
      </c>
      <c r="I2276" s="18">
        <f t="shared" si="2293"/>
        <v>6.7111334150096307E-5</v>
      </c>
      <c r="J2276" s="18">
        <f t="shared" si="2293"/>
        <v>0.16297745549875978</v>
      </c>
      <c r="K2276" s="18">
        <f t="shared" si="2293"/>
        <v>2.6520767372249566E-3</v>
      </c>
      <c r="L2276" s="18">
        <f t="shared" ref="L2276:O2276" si="2294">SUM(L2277:L2278)</f>
        <v>9.5824411329427803E-5</v>
      </c>
      <c r="M2276" s="18">
        <f t="shared" si="2294"/>
        <v>1.7784598417066453E-2</v>
      </c>
      <c r="N2276" s="18">
        <f t="shared" si="2294"/>
        <v>6.6256639619974441E-4</v>
      </c>
      <c r="O2276" s="18">
        <f t="shared" si="2294"/>
        <v>1.8988577373750957E-4</v>
      </c>
      <c r="P2276" s="18">
        <f>SUM(P2277:P2278)</f>
        <v>1.4801527199677447E-2</v>
      </c>
      <c r="Q2276" s="18">
        <f>SUM(Q2277:Q2278)</f>
        <v>4.1320760516471312E-3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9.4438884396671301E-3</v>
      </c>
      <c r="H2277" s="1" cm="1">
        <f t="array" ref="H2277">SUMPRODUCT(([1]OUT_FinalEnergyCons!$B$4:$B$10000="var_ncap")*1,  (ISNUMBER(SEARCH("ITOT-SWHLFOBR",[1]OUT_FinalEnergyCons!$A$4:$A$10000)))*1,[1]OUT_FinalEnergyCons!F$4:F$10000)</f>
        <v>4.3729348244806501E-5</v>
      </c>
      <c r="I2277" s="1" cm="1">
        <f t="array" ref="I2277">SUMPRODUCT(([1]OUT_FinalEnergyCons!$B$4:$B$10000="var_ncap")*1,  (ISNUMBER(SEARCH("ITOT-SWHLFOBR",[1]OUT_FinalEnergyCons!$A$4:$A$10000)))*1,[1]OUT_FinalEnergyCons!G$4:G$10000)</f>
        <v>4.3051552129331802E-5</v>
      </c>
      <c r="J2277" s="1" cm="1">
        <f t="array" ref="J2277">SUMPRODUCT(([1]OUT_FinalEnergyCons!$B$4:$B$10000="var_ncap")*1,  (ISNUMBER(SEARCH("ITOT-SWHLFOBR",[1]OUT_FinalEnergyCons!$A$4:$A$10000)))*1,[1]OUT_FinalEnergyCons!H$4:H$10000)</f>
        <v>0.16287131028910801</v>
      </c>
      <c r="K2277" s="1" cm="1">
        <f t="array" ref="K2277">SUMPRODUCT(([1]OUT_FinalEnergyCons!$B$4:$B$10000="var_ncap")*1,  (ISNUMBER(SEARCH("ITOT-SWHLFOBR",[1]OUT_FinalEnergyCons!$A$4:$A$10000)))*1,[1]OUT_FinalEnergyCons!I$4:I$10000)</f>
        <v>2.6069336012365398E-3</v>
      </c>
      <c r="L2277" s="1" cm="1">
        <f t="array" ref="L2277">SUMPRODUCT(([1]OUT_FinalEnergyCons!$B$4:$B$10000="var_ncap")*1,  (ISNUMBER(SEARCH("ITOT-SWHLFOBR",[1]OUT_FinalEnergyCons!$A$4:$A$10000)))*1,[1]OUT_FinalEnergyCons!J$4:J$10000)</f>
        <v>4.5304473887845501E-5</v>
      </c>
      <c r="M2277" s="1" cm="1">
        <f t="array" ref="M2277">SUMPRODUCT(([1]OUT_FinalEnergyCons!$B$4:$B$10000="var_ncap")*1,  (ISNUMBER(SEARCH("ITOT-SWHLFOBR",[1]OUT_FinalEnergyCons!$A$4:$A$10000)))*1,[1]OUT_FinalEnergyCons!K$4:K$10000)</f>
        <v>1.7784577799652201E-2</v>
      </c>
      <c r="N2277" s="1" cm="1">
        <f t="array" ref="N2277">SUMPRODUCT(([1]OUT_FinalEnergyCons!$B$4:$B$10000="var_ncap")*1,  (ISNUMBER(SEARCH("ITOT-SWHLFOBR",[1]OUT_FinalEnergyCons!$A$4:$A$10000)))*1,[1]OUT_FinalEnergyCons!L$4:L$10000)</f>
        <v>6.6254635068238501E-4</v>
      </c>
      <c r="O2277" s="1" cm="1">
        <f t="array" ref="O2277">SUMPRODUCT(([1]OUT_FinalEnergyCons!$B$4:$B$10000="var_ncap")*1,  (ISNUMBER(SEARCH("ITOT-SWHLFOBR",[1]OUT_FinalEnergyCons!$A$4:$A$10000)))*1,[1]OUT_FinalEnergyCons!M$4:M$10000)</f>
        <v>1.8987445971387499E-4</v>
      </c>
      <c r="P2277" s="1" cm="1">
        <f t="array" ref="P2277">SUMPRODUCT(([1]OUT_FinalEnergyCons!$B$4:$B$10000="var_ncap")*1,  (ISNUMBER(SEARCH("ITOT-SWHLFOBR",[1]OUT_FinalEnergyCons!$A$4:$A$10000)))*1,[1]OUT_FinalEnergyCons!N$4:N$10000)</f>
        <v>1.4801504604528301E-2</v>
      </c>
      <c r="Q2277" s="1" cm="1">
        <f t="array" ref="Q2277">SUMPRODUCT(([1]OUT_FinalEnergyCons!$B$4:$B$10000="var_ncap")*1,  (ISNUMBER(SEARCH("ITOT-SWHLFOBR",[1]OUT_FinalEnergyCons!$A$4:$A$10000)))*1,[1]OUT_FinalEnergyCons!O$4:O$10000)</f>
        <v>4.1320592267444396E-3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8.0502336064894201E-4</v>
      </c>
      <c r="G2278" s="1" cm="1">
        <f t="array" ref="G2278">SUMPRODUCT(([1]OUT_FinalEnergyCons!$B$4:$B$10000="var_ncap")*1,  (ISNUMBER(SEARCH("ITOT-SWHHFOBR",[1]OUT_FinalEnergyCons!$A$4:$A$10000)))*1,[1]OUT_FinalEnergyCons!E$4:E$10000)</f>
        <v>3.5572862897853903E-5</v>
      </c>
      <c r="H2278" s="1" cm="1">
        <f t="array" ref="H2278">SUMPRODUCT(([1]OUT_FinalEnergyCons!$B$4:$B$10000="var_ncap")*1,  (ISNUMBER(SEARCH("ITOT-SWHHFOBR",[1]OUT_FinalEnergyCons!$A$4:$A$10000)))*1,[1]OUT_FinalEnergyCons!F$4:F$10000)</f>
        <v>2.9438056459579299E-5</v>
      </c>
      <c r="I2278" s="1" cm="1">
        <f t="array" ref="I2278">SUMPRODUCT(([1]OUT_FinalEnergyCons!$B$4:$B$10000="var_ncap")*1,  (ISNUMBER(SEARCH("ITOT-SWHHFOBR",[1]OUT_FinalEnergyCons!$A$4:$A$10000)))*1,[1]OUT_FinalEnergyCons!G$4:G$10000)</f>
        <v>2.4059782020764501E-5</v>
      </c>
      <c r="J2278" s="1" cm="1">
        <f t="array" ref="J2278">SUMPRODUCT(([1]OUT_FinalEnergyCons!$B$4:$B$10000="var_ncap")*1,  (ISNUMBER(SEARCH("ITOT-SWHHFOBR",[1]OUT_FinalEnergyCons!$A$4:$A$10000)))*1,[1]OUT_FinalEnergyCons!H$4:H$10000)</f>
        <v>1.0614520965177099E-4</v>
      </c>
      <c r="K2278" s="1" cm="1">
        <f t="array" ref="K2278">SUMPRODUCT(([1]OUT_FinalEnergyCons!$B$4:$B$10000="var_ncap")*1,  (ISNUMBER(SEARCH("ITOT-SWHHFOBR",[1]OUT_FinalEnergyCons!$A$4:$A$10000)))*1,[1]OUT_FinalEnergyCons!I$4:I$10000)</f>
        <v>4.5143135988416597E-5</v>
      </c>
      <c r="L2278" s="1" cm="1">
        <f t="array" ref="L2278">SUMPRODUCT(([1]OUT_FinalEnergyCons!$B$4:$B$10000="var_ncap")*1,  (ISNUMBER(SEARCH("ITOT-SWHHFOBR",[1]OUT_FinalEnergyCons!$A$4:$A$10000)))*1,[1]OUT_FinalEnergyCons!J$4:J$10000)</f>
        <v>5.0519937441582302E-5</v>
      </c>
      <c r="M2278" s="1" cm="1">
        <f t="array" ref="M2278">SUMPRODUCT(([1]OUT_FinalEnergyCons!$B$4:$B$10000="var_ncap")*1,  (ISNUMBER(SEARCH("ITOT-SWHHFOBR",[1]OUT_FinalEnergyCons!$A$4:$A$10000)))*1,[1]OUT_FinalEnergyCons!K$4:K$10000)</f>
        <v>2.06174142523643E-8</v>
      </c>
      <c r="N2278" s="1" cm="1">
        <f t="array" ref="N2278">SUMPRODUCT(([1]OUT_FinalEnergyCons!$B$4:$B$10000="var_ncap")*1,  (ISNUMBER(SEARCH("ITOT-SWHHFOBR",[1]OUT_FinalEnergyCons!$A$4:$A$10000)))*1,[1]OUT_FinalEnergyCons!L$4:L$10000)</f>
        <v>2.0045517359393199E-8</v>
      </c>
      <c r="O2278" s="1" cm="1">
        <f t="array" ref="O2278">SUMPRODUCT(([1]OUT_FinalEnergyCons!$B$4:$B$10000="var_ncap")*1,  (ISNUMBER(SEARCH("ITOT-SWHHFOBR",[1]OUT_FinalEnergyCons!$A$4:$A$10000)))*1,[1]OUT_FinalEnergyCons!M$4:M$10000)</f>
        <v>1.13140236345692E-8</v>
      </c>
      <c r="P2278" s="1" cm="1">
        <f t="array" ref="P2278">SUMPRODUCT(([1]OUT_FinalEnergyCons!$B$4:$B$10000="var_ncap")*1,  (ISNUMBER(SEARCH("ITOT-SWHHFOBR",[1]OUT_FinalEnergyCons!$A$4:$A$10000)))*1,[1]OUT_FinalEnergyCons!N$4:N$10000)</f>
        <v>2.25951491449573E-8</v>
      </c>
      <c r="Q2278" s="1" cm="1">
        <f t="array" ref="Q2278">SUMPRODUCT(([1]OUT_FinalEnergyCons!$B$4:$B$10000="var_ncap")*1,  (ISNUMBER(SEARCH("ITOT-SWHHFOBR",[1]OUT_FinalEnergyCons!$A$4:$A$10000)))*1,[1]OUT_FinalEnergyCons!O$4:O$10000)</f>
        <v>1.6824902691128399E-8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4.3794565544957132E-4</v>
      </c>
      <c r="H2279" s="18">
        <f t="shared" si="2295"/>
        <v>3.1872611203036354E-3</v>
      </c>
      <c r="I2279" s="18">
        <f t="shared" si="2295"/>
        <v>6.30420808521684E-3</v>
      </c>
      <c r="J2279" s="18">
        <f t="shared" si="2295"/>
        <v>0.82644281489260329</v>
      </c>
      <c r="K2279" s="18">
        <f t="shared" si="2295"/>
        <v>0.38088357882493856</v>
      </c>
      <c r="L2279" s="18">
        <f t="shared" ref="L2279:O2279" si="2296">SUM(L2280:L2281)</f>
        <v>5.9688977824720975E-3</v>
      </c>
      <c r="M2279" s="18">
        <f t="shared" si="2296"/>
        <v>0.83994560415584874</v>
      </c>
      <c r="N2279" s="18">
        <f t="shared" si="2296"/>
        <v>7.869573626115163E-2</v>
      </c>
      <c r="O2279" s="18">
        <f t="shared" si="2296"/>
        <v>0.13176129814329779</v>
      </c>
      <c r="P2279" s="18">
        <f>SUM(P2280:P2281)</f>
        <v>0.62640518094273889</v>
      </c>
      <c r="Q2279" s="18">
        <f>SUM(Q2280:Q2281)</f>
        <v>8.9029508781240191E-2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2.5807219588979299E-5</v>
      </c>
      <c r="H2280" s="1" cm="1">
        <f t="array" ref="H2280">SUMPRODUCT(([1]OUT_FinalEnergyCons!$B$4:$B$10000="var_ncap")*1,  (ISNUMBER(SEARCH("ITOT-SWHNGA*BR",[1]OUT_FinalEnergyCons!$A$4:$A$10000)))*1,[1]OUT_FinalEnergyCons!F$4:F$10000)</f>
        <v>6.5600548479695495E-5</v>
      </c>
      <c r="I2280" s="1" cm="1">
        <f t="array" ref="I2280">SUMPRODUCT(([1]OUT_FinalEnergyCons!$B$4:$B$10000="var_ncap")*1,  (ISNUMBER(SEARCH("ITOT-SWHNGA*BR",[1]OUT_FinalEnergyCons!$A$4:$A$10000)))*1,[1]OUT_FinalEnergyCons!G$4:G$10000)</f>
        <v>2.4870636859800099E-5</v>
      </c>
      <c r="J2280" s="1" cm="1">
        <f t="array" ref="J2280">SUMPRODUCT(([1]OUT_FinalEnergyCons!$B$4:$B$10000="var_ncap")*1,  (ISNUMBER(SEARCH("ITOT-SWHNGA*BR",[1]OUT_FinalEnergyCons!$A$4:$A$10000)))*1,[1]OUT_FinalEnergyCons!H$4:H$10000)</f>
        <v>0.82411845143243501</v>
      </c>
      <c r="K2280" s="1" cm="1">
        <f t="array" ref="K2280">SUMPRODUCT(([1]OUT_FinalEnergyCons!$B$4:$B$10000="var_ncap")*1,  (ISNUMBER(SEARCH("ITOT-SWHNGA*BR",[1]OUT_FinalEnergyCons!$A$4:$A$10000)))*1,[1]OUT_FinalEnergyCons!I$4:I$10000)</f>
        <v>0.37584805283382</v>
      </c>
      <c r="L2280" s="1" cm="1">
        <f t="array" ref="L2280">SUMPRODUCT(([1]OUT_FinalEnergyCons!$B$4:$B$10000="var_ncap")*1,  (ISNUMBER(SEARCH("ITOT-SWHNGA*BR",[1]OUT_FinalEnergyCons!$A$4:$A$10000)))*1,[1]OUT_FinalEnergyCons!J$4:J$10000)</f>
        <v>6.4900231449107498E-5</v>
      </c>
      <c r="M2280" s="1" cm="1">
        <f t="array" ref="M2280">SUMPRODUCT(([1]OUT_FinalEnergyCons!$B$4:$B$10000="var_ncap")*1,  (ISNUMBER(SEARCH("ITOT-SWHNGA*BR",[1]OUT_FinalEnergyCons!$A$4:$A$10000)))*1,[1]OUT_FinalEnergyCons!K$4:K$10000)</f>
        <v>0.83725092353299202</v>
      </c>
      <c r="N2280" s="1" cm="1">
        <f t="array" ref="N2280">SUMPRODUCT(([1]OUT_FinalEnergyCons!$B$4:$B$10000="var_ncap")*1,  (ISNUMBER(SEARCH("ITOT-SWHNGA*BR",[1]OUT_FinalEnergyCons!$A$4:$A$10000)))*1,[1]OUT_FinalEnergyCons!L$4:L$10000)</f>
        <v>7.4250695756642907E-2</v>
      </c>
      <c r="O2280" s="1" cm="1">
        <f t="array" ref="O2280">SUMPRODUCT(([1]OUT_FinalEnergyCons!$B$4:$B$10000="var_ncap")*1,  (ISNUMBER(SEARCH("ITOT-SWHNGA*BR",[1]OUT_FinalEnergyCons!$A$4:$A$10000)))*1,[1]OUT_FinalEnergyCons!M$4:M$10000)</f>
        <v>1.37082337271479E-3</v>
      </c>
      <c r="P2280" s="1" cm="1">
        <f t="array" ref="P2280">SUMPRODUCT(([1]OUT_FinalEnergyCons!$B$4:$B$10000="var_ncap")*1,  (ISNUMBER(SEARCH("ITOT-SWHNGA*BR",[1]OUT_FinalEnergyCons!$A$4:$A$10000)))*1,[1]OUT_FinalEnergyCons!N$4:N$10000)</f>
        <v>0.62284835823115803</v>
      </c>
      <c r="Q2280" s="1" cm="1">
        <f t="array" ref="Q2280">SUMPRODUCT(([1]OUT_FinalEnergyCons!$B$4:$B$10000="var_ncap")*1,  (ISNUMBER(SEARCH("ITOT-SWHNGA*BR",[1]OUT_FinalEnergyCons!$A$4:$A$10000)))*1,[1]OUT_FinalEnergyCons!O$4:O$10000)</f>
        <v>8.4975278678676297E-2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4.1213843586059202E-4</v>
      </c>
      <c r="H2281" s="1" cm="1">
        <f t="array" ref="H2281">SUMPRODUCT(([1]OUT_FinalEnergyCons!$B$4:$B$10000="var_ncap")*1,  (ISNUMBER(SEARCH("ITOT-SWHNGAHP",[1]OUT_FinalEnergyCons!$A$4:$A$10000)))*1,[1]OUT_FinalEnergyCons!F$4:F$10000)</f>
        <v>3.1216605718239398E-3</v>
      </c>
      <c r="I2281" s="1" cm="1">
        <f t="array" ref="I2281">SUMPRODUCT(([1]OUT_FinalEnergyCons!$B$4:$B$10000="var_ncap")*1,  (ISNUMBER(SEARCH("ITOT-SWHNGAHP",[1]OUT_FinalEnergyCons!$A$4:$A$10000)))*1,[1]OUT_FinalEnergyCons!G$4:G$10000)</f>
        <v>6.2793374483570401E-3</v>
      </c>
      <c r="J2281" s="1" cm="1">
        <f t="array" ref="J2281">SUMPRODUCT(([1]OUT_FinalEnergyCons!$B$4:$B$10000="var_ncap")*1,  (ISNUMBER(SEARCH("ITOT-SWHNGAHP",[1]OUT_FinalEnergyCons!$A$4:$A$10000)))*1,[1]OUT_FinalEnergyCons!H$4:H$10000)</f>
        <v>2.3243634601682601E-3</v>
      </c>
      <c r="K2281" s="1" cm="1">
        <f t="array" ref="K2281">SUMPRODUCT(([1]OUT_FinalEnergyCons!$B$4:$B$10000="var_ncap")*1,  (ISNUMBER(SEARCH("ITOT-SWHNGAHP",[1]OUT_FinalEnergyCons!$A$4:$A$10000)))*1,[1]OUT_FinalEnergyCons!I$4:I$10000)</f>
        <v>5.0355259911185699E-3</v>
      </c>
      <c r="L2281" s="1" cm="1">
        <f t="array" ref="L2281">SUMPRODUCT(([1]OUT_FinalEnergyCons!$B$4:$B$10000="var_ncap")*1,  (ISNUMBER(SEARCH("ITOT-SWHNGAHP",[1]OUT_FinalEnergyCons!$A$4:$A$10000)))*1,[1]OUT_FinalEnergyCons!J$4:J$10000)</f>
        <v>5.9039975510229896E-3</v>
      </c>
      <c r="M2281" s="1" cm="1">
        <f t="array" ref="M2281">SUMPRODUCT(([1]OUT_FinalEnergyCons!$B$4:$B$10000="var_ncap")*1,  (ISNUMBER(SEARCH("ITOT-SWHNGAHP",[1]OUT_FinalEnergyCons!$A$4:$A$10000)))*1,[1]OUT_FinalEnergyCons!K$4:K$10000)</f>
        <v>2.6946806228567502E-3</v>
      </c>
      <c r="N2281" s="1" cm="1">
        <f t="array" ref="N2281">SUMPRODUCT(([1]OUT_FinalEnergyCons!$B$4:$B$10000="var_ncap")*1,  (ISNUMBER(SEARCH("ITOT-SWHNGAHP",[1]OUT_FinalEnergyCons!$A$4:$A$10000)))*1,[1]OUT_FinalEnergyCons!L$4:L$10000)</f>
        <v>4.4450405045087299E-3</v>
      </c>
      <c r="O2281" s="1" cm="1">
        <f t="array" ref="O2281">SUMPRODUCT(([1]OUT_FinalEnergyCons!$B$4:$B$10000="var_ncap")*1,  (ISNUMBER(SEARCH("ITOT-SWHNGAHP",[1]OUT_FinalEnergyCons!$A$4:$A$10000)))*1,[1]OUT_FinalEnergyCons!M$4:M$10000)</f>
        <v>0.13039047477058299</v>
      </c>
      <c r="P2281" s="1" cm="1">
        <f t="array" ref="P2281">SUMPRODUCT(([1]OUT_FinalEnergyCons!$B$4:$B$10000="var_ncap")*1,  (ISNUMBER(SEARCH("ITOT-SWHNGAHP",[1]OUT_FinalEnergyCons!$A$4:$A$10000)))*1,[1]OUT_FinalEnergyCons!N$4:N$10000)</f>
        <v>3.5568227115808202E-3</v>
      </c>
      <c r="Q2281" s="1" cm="1">
        <f t="array" ref="Q2281">SUMPRODUCT(([1]OUT_FinalEnergyCons!$B$4:$B$10000="var_ncap")*1,  (ISNUMBER(SEARCH("ITOT-SWHNGAHP",[1]OUT_FinalEnergyCons!$A$4:$A$10000)))*1,[1]OUT_FinalEnergyCons!O$4:O$10000)</f>
        <v>4.0542301025638999E-3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1.35807967054004E-2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1.0846755016880099E-2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5.0453186709581301E-2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9.7740098125982305E-2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0.188503632609098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4.9418562287028103E-4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0.16635020188082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0.14402159109692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3.5612549628787002E-2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0.202526691808497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0.15431798625503201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1.39109789642482E-5</v>
      </c>
      <c r="H2283" s="1">
        <f t="shared" si="2297"/>
        <v>1.8583427986617099E-5</v>
      </c>
      <c r="I2283" s="1">
        <f t="shared" si="2297"/>
        <v>1.75656753939017E-5</v>
      </c>
      <c r="J2283" s="1">
        <f t="shared" si="2297"/>
        <v>9.7231076682708202E-5</v>
      </c>
      <c r="K2283" s="1">
        <f t="shared" si="2297"/>
        <v>5.4070407904026097E-5</v>
      </c>
      <c r="L2283" s="1">
        <f t="shared" si="2297"/>
        <v>6.6456452194315997E-5</v>
      </c>
      <c r="M2283" s="1">
        <f t="shared" si="2297"/>
        <v>2.7544628636028601E-4</v>
      </c>
      <c r="N2283" s="1">
        <f t="shared" si="2297"/>
        <v>3.2519519393594999E-5</v>
      </c>
      <c r="O2283" s="1">
        <f t="shared" si="2297"/>
        <v>2.1636547870373501E-4</v>
      </c>
      <c r="P2283" s="1">
        <f>P2284</f>
        <v>7.0435212256285003E-5</v>
      </c>
      <c r="Q2283" s="1">
        <f>Q2284</f>
        <v>2.5302939405635601E-4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1.39109789642482E-5</v>
      </c>
      <c r="H2284" s="1" cm="1">
        <f t="array" ref="H2284">SUMPRODUCT(([1]OUT_FinalEnergyCons!$B$4:$B$10000="var_ncap")*1,  (ISNUMBER(SEARCH("ITOT-SWHCOA*BR",[1]OUT_FinalEnergyCons!$A$4:$A$10000)))*1,[1]OUT_FinalEnergyCons!F$4:F$10000)</f>
        <v>1.8583427986617099E-5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1.75656753939017E-5</v>
      </c>
      <c r="J2284" s="1" cm="1">
        <f t="array" ref="J2284">SUMPRODUCT(([1]OUT_FinalEnergyCons!$B$4:$B$10000="var_ncap")*1,  (ISNUMBER(SEARCH("ITOT-SWHCOA*BR",[1]OUT_FinalEnergyCons!$A$4:$A$10000)))*1,[1]OUT_FinalEnergyCons!H$4:H$10000)</f>
        <v>9.7231076682708202E-5</v>
      </c>
      <c r="K2284" s="1" cm="1">
        <f t="array" ref="K2284">SUMPRODUCT(([1]OUT_FinalEnergyCons!$B$4:$B$10000="var_ncap")*1,  (ISNUMBER(SEARCH("ITOT-SWHCOA*BR",[1]OUT_FinalEnergyCons!$A$4:$A$10000)))*1,[1]OUT_FinalEnergyCons!I$4:I$10000)</f>
        <v>5.4070407904026097E-5</v>
      </c>
      <c r="L2284" s="1" cm="1">
        <f t="array" ref="L2284">SUMPRODUCT(([1]OUT_FinalEnergyCons!$B$4:$B$10000="var_ncap")*1,  (ISNUMBER(SEARCH("ITOT-SWHCOA*BR",[1]OUT_FinalEnergyCons!$A$4:$A$10000)))*1,[1]OUT_FinalEnergyCons!J$4:J$10000)</f>
        <v>6.6456452194315997E-5</v>
      </c>
      <c r="M2284" s="1" cm="1">
        <f t="array" ref="M2284">SUMPRODUCT(([1]OUT_FinalEnergyCons!$B$4:$B$10000="var_ncap")*1,  (ISNUMBER(SEARCH("ITOT-SWHCOA*BR",[1]OUT_FinalEnergyCons!$A$4:$A$10000)))*1,[1]OUT_FinalEnergyCons!K$4:K$10000)</f>
        <v>2.7544628636028601E-4</v>
      </c>
      <c r="N2284" s="1" cm="1">
        <f t="array" ref="N2284">SUMPRODUCT(([1]OUT_FinalEnergyCons!$B$4:$B$10000="var_ncap")*1,  (ISNUMBER(SEARCH("ITOT-SWHCOA*BR",[1]OUT_FinalEnergyCons!$A$4:$A$10000)))*1,[1]OUT_FinalEnergyCons!L$4:L$10000)</f>
        <v>3.2519519393594999E-5</v>
      </c>
      <c r="O2284" s="1" cm="1">
        <f t="array" ref="O2284">SUMPRODUCT(([1]OUT_FinalEnergyCons!$B$4:$B$10000="var_ncap")*1,  (ISNUMBER(SEARCH("ITOT-SWHCOA*BR",[1]OUT_FinalEnergyCons!$A$4:$A$10000)))*1,[1]OUT_FinalEnergyCons!M$4:M$10000)</f>
        <v>2.1636547870373501E-4</v>
      </c>
      <c r="P2284" s="1" cm="1">
        <f t="array" ref="P2284">SUMPRODUCT(([1]OUT_FinalEnergyCons!$B$4:$B$10000="var_ncap")*1,  (ISNUMBER(SEARCH("ITOT-SWHCOA*BR",[1]OUT_FinalEnergyCons!$A$4:$A$10000)))*1,[1]OUT_FinalEnergyCons!N$4:N$10000)</f>
        <v>7.0435212256285003E-5</v>
      </c>
      <c r="Q2284" s="1" cm="1">
        <f t="array" ref="Q2284">SUMPRODUCT(([1]OUT_FinalEnergyCons!$B$4:$B$10000="var_ncap")*1,  (ISNUMBER(SEARCH("ITOT-SWHCOA*BR",[1]OUT_FinalEnergyCons!$A$4:$A$10000)))*1,[1]OUT_FinalEnergyCons!O$4:O$10000)</f>
        <v>2.5302939405635601E-4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5.2992859867453598E-2</v>
      </c>
      <c r="H2285" s="1">
        <f t="shared" si="2298"/>
        <v>3.3501535395641399E-5</v>
      </c>
      <c r="I2285" s="1">
        <f t="shared" si="2298"/>
        <v>3.6300601575739999E-2</v>
      </c>
      <c r="J2285" s="1">
        <f t="shared" si="2298"/>
        <v>0.277560636716839</v>
      </c>
      <c r="K2285" s="1">
        <f t="shared" si="2298"/>
        <v>0.143244843295709</v>
      </c>
      <c r="L2285" s="1">
        <f t="shared" si="2298"/>
        <v>6.2316168321944199E-2</v>
      </c>
      <c r="M2285" s="1">
        <f t="shared" si="2298"/>
        <v>0.34422032598761199</v>
      </c>
      <c r="N2285" s="1">
        <f t="shared" si="2298"/>
        <v>0.160902782111597</v>
      </c>
      <c r="O2285" s="1">
        <f t="shared" si="2298"/>
        <v>8.8927410892483502E-2</v>
      </c>
      <c r="P2285" s="1">
        <f>P2286</f>
        <v>0.22558530381234501</v>
      </c>
      <c r="Q2285" s="1">
        <f>Q2286</f>
        <v>0.18519990913193099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5.2992859867453598E-2</v>
      </c>
      <c r="H2286" s="1" cm="1">
        <f t="array" ref="H2286">SUMPRODUCT(([1]OUT_FinalEnergyCons!$B$4:$B$10000="var_ncap")*1,  (ISNUMBER(SEARCH("ITOT-SWHWOD*BR",[1]OUT_FinalEnergyCons!$A$4:$A$10000)))*1,[1]OUT_FinalEnergyCons!F$4:F$10000)</f>
        <v>3.3501535395641399E-5</v>
      </c>
      <c r="I2286" s="1" cm="1">
        <f t="array" ref="I2286">SUMPRODUCT(([1]OUT_FinalEnergyCons!$B$4:$B$10000="var_ncap")*1,  (ISNUMBER(SEARCH("ITOT-SWHWOD*BR",[1]OUT_FinalEnergyCons!$A$4:$A$10000)))*1,[1]OUT_FinalEnergyCons!G$4:G$10000)</f>
        <v>3.6300601575739999E-2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0.277560636716839</v>
      </c>
      <c r="K2286" s="1" cm="1">
        <f t="array" ref="K2286">SUMPRODUCT(([1]OUT_FinalEnergyCons!$B$4:$B$10000="var_ncap")*1,  (ISNUMBER(SEARCH("ITOT-SWHWOD*BR",[1]OUT_FinalEnergyCons!$A$4:$A$10000)))*1,[1]OUT_FinalEnergyCons!I$4:I$10000)</f>
        <v>0.143244843295709</v>
      </c>
      <c r="L2286" s="1" cm="1">
        <f t="array" ref="L2286">SUMPRODUCT(([1]OUT_FinalEnergyCons!$B$4:$B$10000="var_ncap")*1,  (ISNUMBER(SEARCH("ITOT-SWHWOD*BR",[1]OUT_FinalEnergyCons!$A$4:$A$10000)))*1,[1]OUT_FinalEnergyCons!J$4:J$10000)</f>
        <v>6.2316168321944199E-2</v>
      </c>
      <c r="M2286" s="1" cm="1">
        <f t="array" ref="M2286">SUMPRODUCT(([1]OUT_FinalEnergyCons!$B$4:$B$10000="var_ncap")*1,  (ISNUMBER(SEARCH("ITOT-SWHWOD*BR",[1]OUT_FinalEnergyCons!$A$4:$A$10000)))*1,[1]OUT_FinalEnergyCons!K$4:K$10000)</f>
        <v>0.34422032598761199</v>
      </c>
      <c r="N2286" s="1" cm="1">
        <f t="array" ref="N2286">SUMPRODUCT(([1]OUT_FinalEnergyCons!$B$4:$B$10000="var_ncap")*1,  (ISNUMBER(SEARCH("ITOT-SWHWOD*BR",[1]OUT_FinalEnergyCons!$A$4:$A$10000)))*1,[1]OUT_FinalEnergyCons!L$4:L$10000)</f>
        <v>0.160902782111597</v>
      </c>
      <c r="O2286" s="1" cm="1">
        <f t="array" ref="O2286">SUMPRODUCT(([1]OUT_FinalEnergyCons!$B$4:$B$10000="var_ncap")*1,  (ISNUMBER(SEARCH("ITOT-SWHWOD*BR",[1]OUT_FinalEnergyCons!$A$4:$A$10000)))*1,[1]OUT_FinalEnergyCons!M$4:M$10000)</f>
        <v>8.8927410892483502E-2</v>
      </c>
      <c r="P2286" s="1" cm="1">
        <f t="array" ref="P2286">SUMPRODUCT(([1]OUT_FinalEnergyCons!$B$4:$B$10000="var_ncap")*1,  (ISNUMBER(SEARCH("ITOT-SWHWOD*BR",[1]OUT_FinalEnergyCons!$A$4:$A$10000)))*1,[1]OUT_FinalEnergyCons!N$4:N$10000)</f>
        <v>0.22558530381234501</v>
      </c>
      <c r="Q2286" s="1" cm="1">
        <f t="array" ref="Q2286">SUMPRODUCT(([1]OUT_FinalEnergyCons!$B$4:$B$10000="var_ncap")*1,  (ISNUMBER(SEARCH("ITOT-SWHWOD*BR",[1]OUT_FinalEnergyCons!$A$4:$A$10000)))*1,[1]OUT_FinalEnergyCons!O$4:O$10000)</f>
        <v>0.18519990913193099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5.2079402758526804E-3</v>
      </c>
      <c r="H2287" s="1">
        <f t="shared" si="2299"/>
        <v>9.1461344783704094E-5</v>
      </c>
      <c r="I2287" s="1">
        <f t="shared" si="2299"/>
        <v>6.9833673451515799E-3</v>
      </c>
      <c r="J2287" s="1">
        <f t="shared" si="2299"/>
        <v>2.4204122488766099E-2</v>
      </c>
      <c r="K2287" s="1">
        <f t="shared" si="2299"/>
        <v>1.0410897380628999E-2</v>
      </c>
      <c r="L2287" s="1">
        <f t="shared" si="2299"/>
        <v>4.0509263769188701E-3</v>
      </c>
      <c r="M2287" s="1">
        <f t="shared" si="2299"/>
        <v>2.56593575436329E-2</v>
      </c>
      <c r="N2287" s="1">
        <f t="shared" si="2299"/>
        <v>9.0628607085399306E-3</v>
      </c>
      <c r="O2287" s="1">
        <f t="shared" si="2299"/>
        <v>4.1039268567595504E-3</v>
      </c>
      <c r="P2287" s="1">
        <f>P2288</f>
        <v>2.6012443942473599E-2</v>
      </c>
      <c r="Q2287" s="1">
        <f>Q2288</f>
        <v>1.09421744276035E-2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5.2079402758526804E-3</v>
      </c>
      <c r="H2288" s="1" cm="1">
        <f t="array" ref="H2288">SUMPRODUCT(([1]OUT_FinalEnergyCons!$B$4:$B$10000="var_ncap")*1,  (ISNUMBER(SEARCH("ITOT-SWHPLT*BR",[1]OUT_FinalEnergyCons!$A$4:$A$10000)))*1,[1]OUT_FinalEnergyCons!F$4:F$10000)</f>
        <v>9.1461344783704094E-5</v>
      </c>
      <c r="I2288" s="1" cm="1">
        <f t="array" ref="I2288">SUMPRODUCT(([1]OUT_FinalEnergyCons!$B$4:$B$10000="var_ncap")*1,  (ISNUMBER(SEARCH("ITOT-SWHPLT*BR",[1]OUT_FinalEnergyCons!$A$4:$A$10000)))*1,[1]OUT_FinalEnergyCons!G$4:G$10000)</f>
        <v>6.9833673451515799E-3</v>
      </c>
      <c r="J2288" s="1" cm="1">
        <f t="array" ref="J2288">SUMPRODUCT(([1]OUT_FinalEnergyCons!$B$4:$B$10000="var_ncap")*1,  (ISNUMBER(SEARCH("ITOT-SWHPLT*BR",[1]OUT_FinalEnergyCons!$A$4:$A$10000)))*1,[1]OUT_FinalEnergyCons!H$4:H$10000)</f>
        <v>2.4204122488766099E-2</v>
      </c>
      <c r="K2288" s="1" cm="1">
        <f t="array" ref="K2288">SUMPRODUCT(([1]OUT_FinalEnergyCons!$B$4:$B$10000="var_ncap")*1,  (ISNUMBER(SEARCH("ITOT-SWHPLT*BR",[1]OUT_FinalEnergyCons!$A$4:$A$10000)))*1,[1]OUT_FinalEnergyCons!I$4:I$10000)</f>
        <v>1.0410897380628999E-2</v>
      </c>
      <c r="L2288" s="1" cm="1">
        <f t="array" ref="L2288">SUMPRODUCT(([1]OUT_FinalEnergyCons!$B$4:$B$10000="var_ncap")*1,  (ISNUMBER(SEARCH("ITOT-SWHPLT*BR",[1]OUT_FinalEnergyCons!$A$4:$A$10000)))*1,[1]OUT_FinalEnergyCons!J$4:J$10000)</f>
        <v>4.0509263769188701E-3</v>
      </c>
      <c r="M2288" s="1" cm="1">
        <f t="array" ref="M2288">SUMPRODUCT(([1]OUT_FinalEnergyCons!$B$4:$B$10000="var_ncap")*1,  (ISNUMBER(SEARCH("ITOT-SWHPLT*BR",[1]OUT_FinalEnergyCons!$A$4:$A$10000)))*1,[1]OUT_FinalEnergyCons!K$4:K$10000)</f>
        <v>2.56593575436329E-2</v>
      </c>
      <c r="N2288" s="1" cm="1">
        <f t="array" ref="N2288">SUMPRODUCT(([1]OUT_FinalEnergyCons!$B$4:$B$10000="var_ncap")*1,  (ISNUMBER(SEARCH("ITOT-SWHPLT*BR",[1]OUT_FinalEnergyCons!$A$4:$A$10000)))*1,[1]OUT_FinalEnergyCons!L$4:L$10000)</f>
        <v>9.0628607085399306E-3</v>
      </c>
      <c r="O2288" s="1" cm="1">
        <f t="array" ref="O2288">SUMPRODUCT(([1]OUT_FinalEnergyCons!$B$4:$B$10000="var_ncap")*1,  (ISNUMBER(SEARCH("ITOT-SWHPLT*BR",[1]OUT_FinalEnergyCons!$A$4:$A$10000)))*1,[1]OUT_FinalEnergyCons!M$4:M$10000)</f>
        <v>4.1039268567595504E-3</v>
      </c>
      <c r="P2288" s="1" cm="1">
        <f t="array" ref="P2288">SUMPRODUCT(([1]OUT_FinalEnergyCons!$B$4:$B$10000="var_ncap")*1,  (ISNUMBER(SEARCH("ITOT-SWHPLT*BR",[1]OUT_FinalEnergyCons!$A$4:$A$10000)))*1,[1]OUT_FinalEnergyCons!N$4:N$10000)</f>
        <v>2.6012443942473599E-2</v>
      </c>
      <c r="Q2288" s="1" cm="1">
        <f t="array" ref="Q2288">SUMPRODUCT(([1]OUT_FinalEnergyCons!$B$4:$B$10000="var_ncap")*1,  (ISNUMBER(SEARCH("ITOT-SWHPLT*BR",[1]OUT_FinalEnergyCons!$A$4:$A$10000)))*1,[1]OUT_FinalEnergyCons!O$4:O$10000)</f>
        <v>1.09421744276035E-2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1.4132492103257799E-5</v>
      </c>
      <c r="H2289" s="1">
        <f t="shared" si="2300"/>
        <v>1.6360587828718701E-5</v>
      </c>
      <c r="I2289" s="1">
        <f t="shared" si="2300"/>
        <v>1.6193338829046E-5</v>
      </c>
      <c r="J2289" s="1">
        <f t="shared" si="2300"/>
        <v>8.6414020303355293E-2</v>
      </c>
      <c r="K2289" s="1">
        <f t="shared" si="2300"/>
        <v>9.7681775303533294E-2</v>
      </c>
      <c r="L2289" s="1">
        <f t="shared" si="2300"/>
        <v>3.3345916749745003E-4</v>
      </c>
      <c r="M2289" s="1">
        <f t="shared" si="2300"/>
        <v>0.118519482917228</v>
      </c>
      <c r="N2289" s="1">
        <f t="shared" si="2300"/>
        <v>5.9233032482441897E-2</v>
      </c>
      <c r="O2289" s="1">
        <f t="shared" si="2300"/>
        <v>1.95311215634601E-2</v>
      </c>
      <c r="P2289" s="1">
        <f>P2290</f>
        <v>0.124230540212382</v>
      </c>
      <c r="Q2289" s="1">
        <f>Q2290</f>
        <v>6.1879220696384997E-2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1.4132492103257799E-5</v>
      </c>
      <c r="H2290" s="1" cm="1">
        <f t="array" ref="H2290">SUMPRODUCT(([1]OUT_FinalEnergyCons!$B$4:$B$10000="var_ncap")*1,  (ISNUMBER(SEARCH("ITOT-SWHWST*BR",[1]OUT_FinalEnergyCons!$A$4:$A$10000)))*1,[1]OUT_FinalEnergyCons!F$4:F$10000)</f>
        <v>1.6360587828718701E-5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1.6193338829046E-5</v>
      </c>
      <c r="J2290" s="1" cm="1">
        <f t="array" ref="J2290">SUMPRODUCT(([1]OUT_FinalEnergyCons!$B$4:$B$10000="var_ncap")*1,  (ISNUMBER(SEARCH("ITOT-SWHWST*BR",[1]OUT_FinalEnergyCons!$A$4:$A$10000)))*1,[1]OUT_FinalEnergyCons!H$4:H$10000)</f>
        <v>8.6414020303355293E-2</v>
      </c>
      <c r="K2290" s="1" cm="1">
        <f t="array" ref="K2290">SUMPRODUCT(([1]OUT_FinalEnergyCons!$B$4:$B$10000="var_ncap")*1,  (ISNUMBER(SEARCH("ITOT-SWHWST*BR",[1]OUT_FinalEnergyCons!$A$4:$A$10000)))*1,[1]OUT_FinalEnergyCons!I$4:I$10000)</f>
        <v>9.7681775303533294E-2</v>
      </c>
      <c r="L2290" s="1" cm="1">
        <f t="array" ref="L2290">SUMPRODUCT(([1]OUT_FinalEnergyCons!$B$4:$B$10000="var_ncap")*1,  (ISNUMBER(SEARCH("ITOT-SWHWST*BR",[1]OUT_FinalEnergyCons!$A$4:$A$10000)))*1,[1]OUT_FinalEnergyCons!J$4:J$10000)</f>
        <v>3.3345916749745003E-4</v>
      </c>
      <c r="M2290" s="1" cm="1">
        <f t="array" ref="M2290">SUMPRODUCT(([1]OUT_FinalEnergyCons!$B$4:$B$10000="var_ncap")*1,  (ISNUMBER(SEARCH("ITOT-SWHWST*BR",[1]OUT_FinalEnergyCons!$A$4:$A$10000)))*1,[1]OUT_FinalEnergyCons!K$4:K$10000)</f>
        <v>0.118519482917228</v>
      </c>
      <c r="N2290" s="1" cm="1">
        <f t="array" ref="N2290">SUMPRODUCT(([1]OUT_FinalEnergyCons!$B$4:$B$10000="var_ncap")*1,  (ISNUMBER(SEARCH("ITOT-SWHWST*BR",[1]OUT_FinalEnergyCons!$A$4:$A$10000)))*1,[1]OUT_FinalEnergyCons!L$4:L$10000)</f>
        <v>5.9233032482441897E-2</v>
      </c>
      <c r="O2290" s="1" cm="1">
        <f t="array" ref="O2290">SUMPRODUCT(([1]OUT_FinalEnergyCons!$B$4:$B$10000="var_ncap")*1,  (ISNUMBER(SEARCH("ITOT-SWHWST*BR",[1]OUT_FinalEnergyCons!$A$4:$A$10000)))*1,[1]OUT_FinalEnergyCons!M$4:M$10000)</f>
        <v>1.95311215634601E-2</v>
      </c>
      <c r="P2290" s="1" cm="1">
        <f t="array" ref="P2290">SUMPRODUCT(([1]OUT_FinalEnergyCons!$B$4:$B$10000="var_ncap")*1,  (ISNUMBER(SEARCH("ITOT-SWHWST*BR",[1]OUT_FinalEnergyCons!$A$4:$A$10000)))*1,[1]OUT_FinalEnergyCons!N$4:N$10000)</f>
        <v>0.124230540212382</v>
      </c>
      <c r="Q2290" s="1" cm="1">
        <f t="array" ref="Q2290">SUMPRODUCT(([1]OUT_FinalEnergyCons!$B$4:$B$10000="var_ncap")*1,  (ISNUMBER(SEARCH("ITOT-SWHWST*BR",[1]OUT_FinalEnergyCons!$A$4:$A$10000)))*1,[1]OUT_FinalEnergyCons!O$4:O$10000)</f>
        <v>6.1879220696384997E-2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2.6377537751414602E-3</v>
      </c>
      <c r="H2291" s="1">
        <f t="shared" si="2301"/>
        <v>1.67057156498855E-6</v>
      </c>
      <c r="I2291" s="1">
        <f t="shared" si="2301"/>
        <v>9.42176424968628E-7</v>
      </c>
      <c r="J2291" s="1">
        <f t="shared" si="2301"/>
        <v>8.5653411701258394E-3</v>
      </c>
      <c r="K2291" s="1">
        <f t="shared" si="2301"/>
        <v>3.9021244435643201E-3</v>
      </c>
      <c r="L2291" s="1">
        <f t="shared" si="2301"/>
        <v>6.3663444536766596E-6</v>
      </c>
      <c r="M2291" s="1">
        <f t="shared" si="2301"/>
        <v>8.5896111232953293E-3</v>
      </c>
      <c r="N2291" s="1">
        <f t="shared" si="2301"/>
        <v>3.30404227573825E-3</v>
      </c>
      <c r="O2291" s="1">
        <f t="shared" si="2301"/>
        <v>6.3785760346180204E-4</v>
      </c>
      <c r="P2291" s="1">
        <f>P2292</f>
        <v>8.1180830696539995E-3</v>
      </c>
      <c r="Q2291" s="1">
        <f>Q2292</f>
        <v>3.9146493822012404E-3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2.6377537751414602E-3</v>
      </c>
      <c r="H2292" s="1" cm="1">
        <f t="array" ref="H2292">SUMPRODUCT(([1]OUT_FinalEnergyCons!$B$4:$B$10000="var_ncap")*1, (ISNUMBER(SEARCH("ITOT-SWHSOLBR",[1]OUT_FinalEnergyCons!$A$4:$A$10000)))*1,[1]OUT_FinalEnergyCons!F$4:F$10000)</f>
        <v>1.67057156498855E-6</v>
      </c>
      <c r="I2292" s="1" cm="1">
        <f t="array" ref="I2292">SUMPRODUCT(([1]OUT_FinalEnergyCons!$B$4:$B$10000="var_ncap")*1, (ISNUMBER(SEARCH("ITOT-SWHSOLBR",[1]OUT_FinalEnergyCons!$A$4:$A$10000)))*1,[1]OUT_FinalEnergyCons!G$4:G$10000)</f>
        <v>9.42176424968628E-7</v>
      </c>
      <c r="J2292" s="1" cm="1">
        <f t="array" ref="J2292">SUMPRODUCT(([1]OUT_FinalEnergyCons!$B$4:$B$10000="var_ncap")*1, (ISNUMBER(SEARCH("ITOT-SWHSOLBR",[1]OUT_FinalEnergyCons!$A$4:$A$10000)))*1,[1]OUT_FinalEnergyCons!H$4:H$10000)</f>
        <v>8.5653411701258394E-3</v>
      </c>
      <c r="K2292" s="1" cm="1">
        <f t="array" ref="K2292">SUMPRODUCT(([1]OUT_FinalEnergyCons!$B$4:$B$10000="var_ncap")*1, (ISNUMBER(SEARCH("ITOT-SWHSOLBR",[1]OUT_FinalEnergyCons!$A$4:$A$10000)))*1,[1]OUT_FinalEnergyCons!I$4:I$10000)</f>
        <v>3.9021244435643201E-3</v>
      </c>
      <c r="L2292" s="1" cm="1">
        <f t="array" ref="L2292">SUMPRODUCT(([1]OUT_FinalEnergyCons!$B$4:$B$10000="var_ncap")*1, (ISNUMBER(SEARCH("ITOT-SWHSOLBR",[1]OUT_FinalEnergyCons!$A$4:$A$10000)))*1,[1]OUT_FinalEnergyCons!J$4:J$10000)</f>
        <v>6.3663444536766596E-6</v>
      </c>
      <c r="M2292" s="1" cm="1">
        <f t="array" ref="M2292">SUMPRODUCT(([1]OUT_FinalEnergyCons!$B$4:$B$10000="var_ncap")*1, (ISNUMBER(SEARCH("ITOT-SWHSOLBR",[1]OUT_FinalEnergyCons!$A$4:$A$10000)))*1,[1]OUT_FinalEnergyCons!K$4:K$10000)</f>
        <v>8.5896111232953293E-3</v>
      </c>
      <c r="N2292" s="1" cm="1">
        <f t="array" ref="N2292">SUMPRODUCT(([1]OUT_FinalEnergyCons!$B$4:$B$10000="var_ncap")*1, (ISNUMBER(SEARCH("ITOT-SWHSOLBR",[1]OUT_FinalEnergyCons!$A$4:$A$10000)))*1,[1]OUT_FinalEnergyCons!L$4:L$10000)</f>
        <v>3.30404227573825E-3</v>
      </c>
      <c r="O2292" s="1" cm="1">
        <f t="array" ref="O2292">SUMPRODUCT(([1]OUT_FinalEnergyCons!$B$4:$B$10000="var_ncap")*1, (ISNUMBER(SEARCH("ITOT-SWHSOLBR",[1]OUT_FinalEnergyCons!$A$4:$A$10000)))*1,[1]OUT_FinalEnergyCons!M$4:M$10000)</f>
        <v>6.3785760346180204E-4</v>
      </c>
      <c r="P2292" s="1" cm="1">
        <f t="array" ref="P2292">SUMPRODUCT(([1]OUT_FinalEnergyCons!$B$4:$B$10000="var_ncap")*1, (ISNUMBER(SEARCH("ITOT-SWHSOLBR",[1]OUT_FinalEnergyCons!$A$4:$A$10000)))*1,[1]OUT_FinalEnergyCons!N$4:N$10000)</f>
        <v>8.1180830696539995E-3</v>
      </c>
      <c r="Q2292" s="1" cm="1">
        <f t="array" ref="Q2292">SUMPRODUCT(([1]OUT_FinalEnergyCons!$B$4:$B$10000="var_ncap")*1, (ISNUMBER(SEARCH("ITOT-SWHSOLBR",[1]OUT_FinalEnergyCons!$A$4:$A$10000)))*1,[1]OUT_FinalEnergyCons!O$4:O$10000)</f>
        <v>3.9146493822012404E-3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9.0218186544125398E-5</v>
      </c>
      <c r="J2293" s="1">
        <f t="shared" si="2302"/>
        <v>4.2267117471607001E-4</v>
      </c>
      <c r="K2293" s="1">
        <f t="shared" si="2302"/>
        <v>1.46869420754227E-4</v>
      </c>
      <c r="L2293" s="1">
        <f t="shared" si="2302"/>
        <v>8.6690104747529998E-5</v>
      </c>
      <c r="M2293" s="1">
        <f t="shared" si="2302"/>
        <v>3.4679230823939301E-3</v>
      </c>
      <c r="N2293" s="1">
        <f t="shared" si="2302"/>
        <v>2.05155408479952E-3</v>
      </c>
      <c r="O2293" s="1">
        <f t="shared" si="2302"/>
        <v>7.9037417668932804E-3</v>
      </c>
      <c r="P2293" s="1">
        <f>P2294</f>
        <v>4.0896947140073503E-3</v>
      </c>
      <c r="Q2293" s="1">
        <f>Q2294</f>
        <v>1.5867130453773701E-3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9.0218186544125398E-5</v>
      </c>
      <c r="J2294" s="1" cm="1">
        <f t="array" ref="J2294">SUMPRODUCT(([1]OUT_FinalEnergyCons!$B$4:$B$10000="var_ncap")*1, (ISNUMBER(SEARCH("ITOT-SWHH2BR",[1]OUT_FinalEnergyCons!$A$4:$A$10000)))*1,[1]OUT_FinalEnergyCons!H$4:H$10000)</f>
        <v>4.2267117471607001E-4</v>
      </c>
      <c r="K2294" s="1" cm="1">
        <f t="array" ref="K2294">SUMPRODUCT(([1]OUT_FinalEnergyCons!$B$4:$B$10000="var_ncap")*1, (ISNUMBER(SEARCH("ITOT-SWHH2BR",[1]OUT_FinalEnergyCons!$A$4:$A$10000)))*1,[1]OUT_FinalEnergyCons!I$4:I$10000)</f>
        <v>1.46869420754227E-4</v>
      </c>
      <c r="L2294" s="1" cm="1">
        <f t="array" ref="L2294">SUMPRODUCT(([1]OUT_FinalEnergyCons!$B$4:$B$10000="var_ncap")*1, (ISNUMBER(SEARCH("ITOT-SWHH2BR",[1]OUT_FinalEnergyCons!$A$4:$A$10000)))*1,[1]OUT_FinalEnergyCons!J$4:J$10000)</f>
        <v>8.6690104747529998E-5</v>
      </c>
      <c r="M2294" s="1" cm="1">
        <f t="array" ref="M2294">SUMPRODUCT(([1]OUT_FinalEnergyCons!$B$4:$B$10000="var_ncap")*1, (ISNUMBER(SEARCH("ITOT-SWHH2BR",[1]OUT_FinalEnergyCons!$A$4:$A$10000)))*1,[1]OUT_FinalEnergyCons!K$4:K$10000)</f>
        <v>3.4679230823939301E-3</v>
      </c>
      <c r="N2294" s="1" cm="1">
        <f t="array" ref="N2294">SUMPRODUCT(([1]OUT_FinalEnergyCons!$B$4:$B$10000="var_ncap")*1, (ISNUMBER(SEARCH("ITOT-SWHH2BR",[1]OUT_FinalEnergyCons!$A$4:$A$10000)))*1,[1]OUT_FinalEnergyCons!L$4:L$10000)</f>
        <v>2.05155408479952E-3</v>
      </c>
      <c r="O2294" s="1" cm="1">
        <f t="array" ref="O2294">SUMPRODUCT(([1]OUT_FinalEnergyCons!$B$4:$B$10000="var_ncap")*1, (ISNUMBER(SEARCH("ITOT-SWHH2BR",[1]OUT_FinalEnergyCons!$A$4:$A$10000)))*1,[1]OUT_FinalEnergyCons!M$4:M$10000)</f>
        <v>7.9037417668932804E-3</v>
      </c>
      <c r="P2294" s="1" cm="1">
        <f t="array" ref="P2294">SUMPRODUCT(([1]OUT_FinalEnergyCons!$B$4:$B$10000="var_ncap")*1, (ISNUMBER(SEARCH("ITOT-SWHH2BR",[1]OUT_FinalEnergyCons!$A$4:$A$10000)))*1,[1]OUT_FinalEnergyCons!N$4:N$10000)</f>
        <v>4.0896947140073503E-3</v>
      </c>
      <c r="Q2294" s="1" cm="1">
        <f t="array" ref="Q2294">SUMPRODUCT(([1]OUT_FinalEnergyCons!$B$4:$B$10000="var_ncap")*1, (ISNUMBER(SEARCH("ITOT-SWHH2BR",[1]OUT_FinalEnergyCons!$A$4:$A$10000)))*1,[1]OUT_FinalEnergyCons!O$4:O$10000)</f>
        <v>1.5867130453773701E-3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6.0225179784458493E-5</v>
      </c>
      <c r="G2295" s="17">
        <f t="shared" si="2303"/>
        <v>7.1253941717105612E-2</v>
      </c>
      <c r="H2295" s="17">
        <f t="shared" si="2303"/>
        <v>0.11643698641750953</v>
      </c>
      <c r="I2295" s="17">
        <f t="shared" si="2303"/>
        <v>1.6040011547817708E-2</v>
      </c>
      <c r="J2295" s="17">
        <f t="shared" si="2303"/>
        <v>2.7507720271964766</v>
      </c>
      <c r="K2295" s="17">
        <f t="shared" si="2303"/>
        <v>1.4211377628936899</v>
      </c>
      <c r="L2295" s="17">
        <f t="shared" ref="L2295:O2295" si="2304">SUM(L2296,L2299,L2301,L2305,L2307,L2309,L2311)</f>
        <v>3.6034712963687668E-2</v>
      </c>
      <c r="M2295" s="17">
        <f t="shared" si="2304"/>
        <v>2.3640221943529931</v>
      </c>
      <c r="N2295" s="17">
        <f t="shared" si="2304"/>
        <v>1.0172853742296593</v>
      </c>
      <c r="O2295" s="17">
        <f t="shared" si="2304"/>
        <v>0.14171006551768131</v>
      </c>
      <c r="P2295" s="17">
        <f>SUM(P2296,P2299,P2301,P2305,P2307,P2309,P2311)</f>
        <v>2.1804187988352868</v>
      </c>
      <c r="Q2295" s="17">
        <f>SUM(Q2296,Q2299,Q2301,Q2305,Q2307,Q2309,Q2311)</f>
        <v>0.94168775290563411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2.5057143702513272E-6</v>
      </c>
      <c r="G2296" s="1">
        <f t="shared" si="2307"/>
        <v>3.324070644592017E-6</v>
      </c>
      <c r="H2296" s="1">
        <f t="shared" si="2307"/>
        <v>0.1118119597845105</v>
      </c>
      <c r="I2296" s="1">
        <f t="shared" si="2307"/>
        <v>1.411750868944201E-5</v>
      </c>
      <c r="J2296" s="1">
        <f t="shared" si="2307"/>
        <v>0.35603877340854789</v>
      </c>
      <c r="K2296" s="1">
        <f t="shared" si="2307"/>
        <v>0.21898776302469219</v>
      </c>
      <c r="L2296" s="1">
        <f t="shared" ref="L2296:O2296" si="2308">SUM(L2297:L2298)</f>
        <v>3.5872345377579003E-2</v>
      </c>
      <c r="M2296" s="1">
        <f t="shared" si="2308"/>
        <v>0.36719498576091386</v>
      </c>
      <c r="N2296" s="1">
        <f t="shared" si="2308"/>
        <v>0.2315528773780772</v>
      </c>
      <c r="O2296" s="1">
        <f t="shared" si="2308"/>
        <v>0.10291326901252082</v>
      </c>
      <c r="P2296" s="1">
        <f>SUM(P2297:P2298)</f>
        <v>0.42767403916193569</v>
      </c>
      <c r="Q2296" s="1">
        <f>SUM(Q2297:Q2298)</f>
        <v>0.26397241651996389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2.36435472018985E-6</v>
      </c>
      <c r="G2297" s="1" cm="1">
        <f t="array" ref="G2297">SUMPRODUCT(([1]OUT_FinalEnergyCons!$B$4:$B$10000="var_ncap")*1, (ISNUMBER(SEARCH("SCOM-SHELCBR",[1]OUT_FinalEnergyCons!$A$4:$A$10000)))*1,[1]OUT_FinalEnergyCons!E$4:E$10000)</f>
        <v>2.5029972642398901E-6</v>
      </c>
      <c r="H2297" s="1" cm="1">
        <f t="array" ref="H2297">SUMPRODUCT(([1]OUT_FinalEnergyCons!$B$4:$B$10000="var_ncap")*1, (ISNUMBER(SEARCH("SCOM-SHELCBR",[1]OUT_FinalEnergyCons!$A$4:$A$10000)))*1,[1]OUT_FinalEnergyCons!F$4:F$10000)</f>
        <v>0.111810870079779</v>
      </c>
      <c r="I2297" s="1" cm="1">
        <f t="array" ref="I2297">SUMPRODUCT(([1]OUT_FinalEnergyCons!$B$4:$B$10000="var_ncap")*1, (ISNUMBER(SEARCH("SCOM-SHELCBR",[1]OUT_FinalEnergyCons!$A$4:$A$10000)))*1,[1]OUT_FinalEnergyCons!G$4:G$10000)</f>
        <v>1.2160651183314099E-5</v>
      </c>
      <c r="J2297" s="1" cm="1">
        <f t="array" ref="J2297">SUMPRODUCT(([1]OUT_FinalEnergyCons!$B$4:$B$10000="var_ncap")*1, (ISNUMBER(SEARCH("SCOM-SHELCBR",[1]OUT_FinalEnergyCons!$A$4:$A$10000)))*1,[1]OUT_FinalEnergyCons!H$4:H$10000)</f>
        <v>3.5704851089470899E-2</v>
      </c>
      <c r="K2297" s="1" cm="1">
        <f t="array" ref="K2297">SUMPRODUCT(([1]OUT_FinalEnergyCons!$B$4:$B$10000="var_ncap")*1, (ISNUMBER(SEARCH("SCOM-SHELCBR",[1]OUT_FinalEnergyCons!$A$4:$A$10000)))*1,[1]OUT_FinalEnergyCons!I$4:I$10000)</f>
        <v>7.5431108932094204E-2</v>
      </c>
      <c r="L2297" s="1" cm="1">
        <f t="array" ref="L2297">SUMPRODUCT(([1]OUT_FinalEnergyCons!$B$4:$B$10000="var_ncap")*1, (ISNUMBER(SEARCH("SCOM-SHELCBR",[1]OUT_FinalEnergyCons!$A$4:$A$10000)))*1,[1]OUT_FinalEnergyCons!J$4:J$10000)</f>
        <v>5.8020185058406597E-5</v>
      </c>
      <c r="M2297" s="1" cm="1">
        <f t="array" ref="M2297">SUMPRODUCT(([1]OUT_FinalEnergyCons!$B$4:$B$10000="var_ncap")*1, (ISNUMBER(SEARCH("SCOM-SHELCBR",[1]OUT_FinalEnergyCons!$A$4:$A$10000)))*1,[1]OUT_FinalEnergyCons!K$4:K$10000)</f>
        <v>7.2729580618038497E-3</v>
      </c>
      <c r="N2297" s="1" cm="1">
        <f t="array" ref="N2297">SUMPRODUCT(([1]OUT_FinalEnergyCons!$B$4:$B$10000="var_ncap")*1, (ISNUMBER(SEARCH("SCOM-SHELCBR",[1]OUT_FinalEnergyCons!$A$4:$A$10000)))*1,[1]OUT_FinalEnergyCons!L$4:L$10000)</f>
        <v>6.4976407339935205E-2</v>
      </c>
      <c r="O2297" s="1" cm="1">
        <f t="array" ref="O2297">SUMPRODUCT(([1]OUT_FinalEnergyCons!$B$4:$B$10000="var_ncap")*1, (ISNUMBER(SEARCH("SCOM-SHELCBR",[1]OUT_FinalEnergyCons!$A$4:$A$10000)))*1,[1]OUT_FinalEnergyCons!M$4:M$10000)</f>
        <v>5.8349071694609204E-3</v>
      </c>
      <c r="P2297" s="1" cm="1">
        <f t="array" ref="P2297">SUMPRODUCT(([1]OUT_FinalEnergyCons!$B$4:$B$10000="var_ncap")*1, (ISNUMBER(SEARCH("SCOM-SHELCBR",[1]OUT_FinalEnergyCons!$A$4:$A$10000)))*1,[1]OUT_FinalEnergyCons!N$4:N$10000)</f>
        <v>2.9149305457295702E-2</v>
      </c>
      <c r="Q2297" s="1" cm="1">
        <f t="array" ref="Q2297">SUMPRODUCT(([1]OUT_FinalEnergyCons!$B$4:$B$10000="var_ncap")*1, (ISNUMBER(SEARCH("SCOM-SHELCBR",[1]OUT_FinalEnergyCons!$A$4:$A$10000)))*1,[1]OUT_FinalEnergyCons!O$4:O$10000)</f>
        <v>4.4057035976845897E-2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1.4135965006147701E-7</v>
      </c>
      <c r="G2298" s="1" cm="1">
        <f t="array" ref="G2298">SUMPRODUCT(([1]OUT_FinalEnergyCons!$B$4:$B$10000="var_ncap")*1, (ISNUMBER(SEARCH("SCOM-SHELCHP",[1]OUT_FinalEnergyCons!$A$4:$A$10000)))*1,[1]OUT_FinalEnergyCons!E$4:E$10000)</f>
        <v>8.2107338035212701E-7</v>
      </c>
      <c r="H2298" s="1" cm="1">
        <f t="array" ref="H2298">SUMPRODUCT(([1]OUT_FinalEnergyCons!$B$4:$B$10000="var_ncap")*1, (ISNUMBER(SEARCH("SCOM-SHELCHP",[1]OUT_FinalEnergyCons!$A$4:$A$10000)))*1,[1]OUT_FinalEnergyCons!F$4:F$10000)</f>
        <v>1.08970473151175E-6</v>
      </c>
      <c r="I2298" s="1" cm="1">
        <f t="array" ref="I2298">SUMPRODUCT(([1]OUT_FinalEnergyCons!$B$4:$B$10000="var_ncap")*1, (ISNUMBER(SEARCH("SCOM-SHELCHP",[1]OUT_FinalEnergyCons!$A$4:$A$10000)))*1,[1]OUT_FinalEnergyCons!G$4:G$10000)</f>
        <v>1.9568575061279101E-6</v>
      </c>
      <c r="J2298" s="1" cm="1">
        <f t="array" ref="J2298">SUMPRODUCT(([1]OUT_FinalEnergyCons!$B$4:$B$10000="var_ncap")*1, (ISNUMBER(SEARCH("SCOM-SHELCHP",[1]OUT_FinalEnergyCons!$A$4:$A$10000)))*1,[1]OUT_FinalEnergyCons!H$4:H$10000)</f>
        <v>0.32033392231907698</v>
      </c>
      <c r="K2298" s="1" cm="1">
        <f t="array" ref="K2298">SUMPRODUCT(([1]OUT_FinalEnergyCons!$B$4:$B$10000="var_ncap")*1, (ISNUMBER(SEARCH("SCOM-SHELCHP",[1]OUT_FinalEnergyCons!$A$4:$A$10000)))*1,[1]OUT_FinalEnergyCons!I$4:I$10000)</f>
        <v>0.14355665409259799</v>
      </c>
      <c r="L2298" s="1" cm="1">
        <f t="array" ref="L2298">SUMPRODUCT(([1]OUT_FinalEnergyCons!$B$4:$B$10000="var_ncap")*1, (ISNUMBER(SEARCH("SCOM-SHELCHP",[1]OUT_FinalEnergyCons!$A$4:$A$10000)))*1,[1]OUT_FinalEnergyCons!J$4:J$10000)</f>
        <v>3.5814325192520598E-2</v>
      </c>
      <c r="M2298" s="1" cm="1">
        <f t="array" ref="M2298">SUMPRODUCT(([1]OUT_FinalEnergyCons!$B$4:$B$10000="var_ncap")*1, (ISNUMBER(SEARCH("SCOM-SHELCHP",[1]OUT_FinalEnergyCons!$A$4:$A$10000)))*1,[1]OUT_FinalEnergyCons!K$4:K$10000)</f>
        <v>0.35992202769911003</v>
      </c>
      <c r="N2298" s="1" cm="1">
        <f t="array" ref="N2298">SUMPRODUCT(([1]OUT_FinalEnergyCons!$B$4:$B$10000="var_ncap")*1, (ISNUMBER(SEARCH("SCOM-SHELCHP",[1]OUT_FinalEnergyCons!$A$4:$A$10000)))*1,[1]OUT_FinalEnergyCons!L$4:L$10000)</f>
        <v>0.16657647003814199</v>
      </c>
      <c r="O2298" s="1" cm="1">
        <f t="array" ref="O2298">SUMPRODUCT(([1]OUT_FinalEnergyCons!$B$4:$B$10000="var_ncap")*1, (ISNUMBER(SEARCH("SCOM-SHELCHP",[1]OUT_FinalEnergyCons!$A$4:$A$10000)))*1,[1]OUT_FinalEnergyCons!M$4:M$10000)</f>
        <v>9.7078361843059902E-2</v>
      </c>
      <c r="P2298" s="1" cm="1">
        <f t="array" ref="P2298">SUMPRODUCT(([1]OUT_FinalEnergyCons!$B$4:$B$10000="var_ncap")*1, (ISNUMBER(SEARCH("SCOM-SHELCHP",[1]OUT_FinalEnergyCons!$A$4:$A$10000)))*1,[1]OUT_FinalEnergyCons!N$4:N$10000)</f>
        <v>0.39852473370463998</v>
      </c>
      <c r="Q2298" s="1" cm="1">
        <f t="array" ref="Q2298">SUMPRODUCT(([1]OUT_FinalEnergyCons!$B$4:$B$10000="var_ncap")*1, (ISNUMBER(SEARCH("SCOM-SHELCHP",[1]OUT_FinalEnergyCons!$A$4:$A$10000)))*1,[1]OUT_FinalEnergyCons!O$4:O$10000)</f>
        <v>0.21991538054311799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1.7501996628892099E-6</v>
      </c>
      <c r="G2299" s="1">
        <f t="shared" si="2309"/>
        <v>1.3025550208411199E-6</v>
      </c>
      <c r="H2299" s="1">
        <f t="shared" si="2309"/>
        <v>1.8065840296461599E-6</v>
      </c>
      <c r="I2299" s="1">
        <f t="shared" si="2309"/>
        <v>1.9386999202808701E-6</v>
      </c>
      <c r="J2299" s="1">
        <f t="shared" si="2309"/>
        <v>0.60194632325675401</v>
      </c>
      <c r="K2299" s="1">
        <f t="shared" si="2309"/>
        <v>0.31006667117963999</v>
      </c>
      <c r="L2299" s="1">
        <f t="shared" si="2309"/>
        <v>3.1206885319891702E-6</v>
      </c>
      <c r="M2299" s="1">
        <f t="shared" si="2309"/>
        <v>0.55469175293010098</v>
      </c>
      <c r="N2299" s="1">
        <f t="shared" si="2309"/>
        <v>1.0461326662116001E-5</v>
      </c>
      <c r="O2299" s="1">
        <f t="shared" si="2309"/>
        <v>1.01600508701821E-5</v>
      </c>
      <c r="P2299" s="1">
        <f>P2300</f>
        <v>0.189851833075112</v>
      </c>
      <c r="Q2299" s="1">
        <f>Q2300</f>
        <v>4.2542890715774799E-5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1.7501996628892099E-6</v>
      </c>
      <c r="G2300" s="1" cm="1">
        <f t="array" ref="G2300">SUMPRODUCT(([1]OUT_FinalEnergyCons!$B$4:$B$10000="var_ncap")*1,(ISNUMBER(SEARCH("SCOM-SHLFOBR",[1]OUT_FinalEnergyCons!$A$4:$A$10000)))*1,[1]OUT_FinalEnergyCons!E$4:E$10000)</f>
        <v>1.3025550208411199E-6</v>
      </c>
      <c r="H2300" s="1" cm="1">
        <f t="array" ref="H2300">SUMPRODUCT(([1]OUT_FinalEnergyCons!$B$4:$B$10000="var_ncap")*1,(ISNUMBER(SEARCH("SCOM-SHLFOBR",[1]OUT_FinalEnergyCons!$A$4:$A$10000)))*1,[1]OUT_FinalEnergyCons!F$4:F$10000)</f>
        <v>1.8065840296461599E-6</v>
      </c>
      <c r="I2300" s="1" cm="1">
        <f t="array" ref="I2300">SUMPRODUCT(([1]OUT_FinalEnergyCons!$B$4:$B$10000="var_ncap")*1,(ISNUMBER(SEARCH("SCOM-SHLFOBR",[1]OUT_FinalEnergyCons!$A$4:$A$10000)))*1,[1]OUT_FinalEnergyCons!G$4:G$10000)</f>
        <v>1.9386999202808701E-6</v>
      </c>
      <c r="J2300" s="1" cm="1">
        <f t="array" ref="J2300">SUMPRODUCT(([1]OUT_FinalEnergyCons!$B$4:$B$10000="var_ncap")*1,(ISNUMBER(SEARCH("SCOM-SHLFOBR",[1]OUT_FinalEnergyCons!$A$4:$A$10000)))*1,[1]OUT_FinalEnergyCons!H$4:H$10000)</f>
        <v>0.60194632325675401</v>
      </c>
      <c r="K2300" s="1" cm="1">
        <f t="array" ref="K2300">SUMPRODUCT(([1]OUT_FinalEnergyCons!$B$4:$B$10000="var_ncap")*1,(ISNUMBER(SEARCH("SCOM-SHLFOBR",[1]OUT_FinalEnergyCons!$A$4:$A$10000)))*1,[1]OUT_FinalEnergyCons!I$4:I$10000)</f>
        <v>0.31006667117963999</v>
      </c>
      <c r="L2300" s="1" cm="1">
        <f t="array" ref="L2300">SUMPRODUCT(([1]OUT_FinalEnergyCons!$B$4:$B$10000="var_ncap")*1,(ISNUMBER(SEARCH("SCOM-SHLFOBR",[1]OUT_FinalEnergyCons!$A$4:$A$10000)))*1,[1]OUT_FinalEnergyCons!J$4:J$10000)</f>
        <v>3.1206885319891702E-6</v>
      </c>
      <c r="M2300" s="1" cm="1">
        <f t="array" ref="M2300">SUMPRODUCT(([1]OUT_FinalEnergyCons!$B$4:$B$10000="var_ncap")*1,(ISNUMBER(SEARCH("SCOM-SHLFOBR",[1]OUT_FinalEnergyCons!$A$4:$A$10000)))*1,[1]OUT_FinalEnergyCons!K$4:K$10000)</f>
        <v>0.55469175293010098</v>
      </c>
      <c r="N2300" s="1" cm="1">
        <f t="array" ref="N2300">SUMPRODUCT(([1]OUT_FinalEnergyCons!$B$4:$B$10000="var_ncap")*1,(ISNUMBER(SEARCH("SCOM-SHLFOBR",[1]OUT_FinalEnergyCons!$A$4:$A$10000)))*1,[1]OUT_FinalEnergyCons!L$4:L$10000)</f>
        <v>1.0461326662116001E-5</v>
      </c>
      <c r="O2300" s="1" cm="1">
        <f t="array" ref="O2300">SUMPRODUCT(([1]OUT_FinalEnergyCons!$B$4:$B$10000="var_ncap")*1,(ISNUMBER(SEARCH("SCOM-SHLFOBR",[1]OUT_FinalEnergyCons!$A$4:$A$10000)))*1,[1]OUT_FinalEnergyCons!M$4:M$10000)</f>
        <v>1.01600508701821E-5</v>
      </c>
      <c r="P2300" s="1" cm="1">
        <f t="array" ref="P2300">SUMPRODUCT(([1]OUT_FinalEnergyCons!$B$4:$B$10000="var_ncap")*1,(ISNUMBER(SEARCH("SCOM-SHLFOBR",[1]OUT_FinalEnergyCons!$A$4:$A$10000)))*1,[1]OUT_FinalEnergyCons!N$4:N$10000)</f>
        <v>0.189851833075112</v>
      </c>
      <c r="Q2300" s="1" cm="1">
        <f t="array" ref="Q2300">SUMPRODUCT(([1]OUT_FinalEnergyCons!$B$4:$B$10000="var_ncap")*1,(ISNUMBER(SEARCH("SCOM-SHLFOBR",[1]OUT_FinalEnergyCons!$A$4:$A$10000)))*1,[1]OUT_FinalEnergyCons!O$4:O$10000)</f>
        <v>4.2542890715774799E-5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6.7538275654067422E-6</v>
      </c>
      <c r="G2301" s="1">
        <f t="shared" si="2311"/>
        <v>9.5596944082599759E-5</v>
      </c>
      <c r="H2301" s="1">
        <f t="shared" si="2311"/>
        <v>4.6117805112826406E-3</v>
      </c>
      <c r="I2301" s="1">
        <f t="shared" si="2311"/>
        <v>2.6294047880957899E-5</v>
      </c>
      <c r="J2301" s="1">
        <f t="shared" si="2311"/>
        <v>1.4431397158966714</v>
      </c>
      <c r="K2301" s="1">
        <f t="shared" si="2311"/>
        <v>0.74922795790537666</v>
      </c>
      <c r="L2301" s="1">
        <f t="shared" ref="L2301:O2301" si="2312">SUM(L2302:L2304)</f>
        <v>1.2468543307135973E-4</v>
      </c>
      <c r="M2301" s="1">
        <f t="shared" si="2312"/>
        <v>1.2267242236523757</v>
      </c>
      <c r="N2301" s="1">
        <f t="shared" si="2312"/>
        <v>0.67309887259700607</v>
      </c>
      <c r="O2301" s="1">
        <f t="shared" si="2312"/>
        <v>1.6800532714550731E-2</v>
      </c>
      <c r="P2301" s="1">
        <f>SUM(P2302:P2304)</f>
        <v>1.3444481872760039</v>
      </c>
      <c r="Q2301" s="1">
        <f>SUM(Q2302:Q2304)</f>
        <v>0.57282846862775871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2.84023848670072E-7</v>
      </c>
      <c r="G2302" s="1" cm="1">
        <f t="array" ref="G2302">SUMPRODUCT(([1]OUT_FinalEnergyCons!$B$4:$B$10000="var_ncap")*1, (ISNUMBER(SEARCH("SCOM-SHNGABR",[1]OUT_FinalEnergyCons!$A$4:$A$10000)))*1,[1]OUT_FinalEnergyCons!E$4:E$10000)</f>
        <v>1.88755407254926E-6</v>
      </c>
      <c r="H2302" s="1" cm="1">
        <f t="array" ref="H2302">SUMPRODUCT(([1]OUT_FinalEnergyCons!$B$4:$B$10000="var_ncap")*1, (ISNUMBER(SEARCH("SCOM-SHNGABR",[1]OUT_FinalEnergyCons!$A$4:$A$10000)))*1,[1]OUT_FinalEnergyCons!F$4:F$10000)</f>
        <v>2.4977675949006201E-6</v>
      </c>
      <c r="I2302" s="1" cm="1">
        <f t="array" ref="I2302">SUMPRODUCT(([1]OUT_FinalEnergyCons!$B$4:$B$10000="var_ncap")*1, (ISNUMBER(SEARCH("SCOM-SHNGABR",[1]OUT_FinalEnergyCons!$A$4:$A$10000)))*1,[1]OUT_FinalEnergyCons!G$4:G$10000)</f>
        <v>2.7338220174448199E-6</v>
      </c>
      <c r="J2302" s="1" cm="1">
        <f t="array" ref="J2302">SUMPRODUCT(([1]OUT_FinalEnergyCons!$B$4:$B$10000="var_ncap")*1, (ISNUMBER(SEARCH("SCOM-SHNGABR",[1]OUT_FinalEnergyCons!$A$4:$A$10000)))*1,[1]OUT_FinalEnergyCons!H$4:H$10000)</f>
        <v>1.34223382762179</v>
      </c>
      <c r="K2302" s="1" cm="1">
        <f t="array" ref="K2302">SUMPRODUCT(([1]OUT_FinalEnergyCons!$B$4:$B$10000="var_ncap")*1, (ISNUMBER(SEARCH("SCOM-SHNGABR",[1]OUT_FinalEnergyCons!$A$4:$A$10000)))*1,[1]OUT_FinalEnergyCons!I$4:I$10000)</f>
        <v>0.70664545757057196</v>
      </c>
      <c r="L2302" s="1" cm="1">
        <f t="array" ref="L2302">SUMPRODUCT(([1]OUT_FinalEnergyCons!$B$4:$B$10000="var_ncap")*1, (ISNUMBER(SEARCH("SCOM-SHNGABR",[1]OUT_FinalEnergyCons!$A$4:$A$10000)))*1,[1]OUT_FinalEnergyCons!J$4:J$10000)</f>
        <v>4.4342894394878304E-6</v>
      </c>
      <c r="M2302" s="1" cm="1">
        <f t="array" ref="M2302">SUMPRODUCT(([1]OUT_FinalEnergyCons!$B$4:$B$10000="var_ncap")*1, (ISNUMBER(SEARCH("SCOM-SHNGABR",[1]OUT_FinalEnergyCons!$A$4:$A$10000)))*1,[1]OUT_FinalEnergyCons!K$4:K$10000)</f>
        <v>1.09906793202288</v>
      </c>
      <c r="N2302" s="1" cm="1">
        <f t="array" ref="N2302">SUMPRODUCT(([1]OUT_FinalEnergyCons!$B$4:$B$10000="var_ncap")*1, (ISNUMBER(SEARCH("SCOM-SHNGABR",[1]OUT_FinalEnergyCons!$A$4:$A$10000)))*1,[1]OUT_FinalEnergyCons!L$4:L$10000)</f>
        <v>0.65049540252832805</v>
      </c>
      <c r="O2302" s="1" cm="1">
        <f t="array" ref="O2302">SUMPRODUCT(([1]OUT_FinalEnergyCons!$B$4:$B$10000="var_ncap")*1, (ISNUMBER(SEARCH("SCOM-SHNGABR",[1]OUT_FinalEnergyCons!$A$4:$A$10000)))*1,[1]OUT_FinalEnergyCons!M$4:M$10000)</f>
        <v>1.29213295463912E-2</v>
      </c>
      <c r="P2302" s="1" cm="1">
        <f t="array" ref="P2302">SUMPRODUCT(([1]OUT_FinalEnergyCons!$B$4:$B$10000="var_ncap")*1, (ISNUMBER(SEARCH("SCOM-SHNGABR",[1]OUT_FinalEnergyCons!$A$4:$A$10000)))*1,[1]OUT_FinalEnergyCons!N$4:N$10000)</f>
        <v>1.1062901926437001</v>
      </c>
      <c r="Q2302" s="1" cm="1">
        <f t="array" ref="Q2302">SUMPRODUCT(([1]OUT_FinalEnergyCons!$B$4:$B$10000="var_ncap")*1, (ISNUMBER(SEARCH("SCOM-SHNGABR",[1]OUT_FinalEnergyCons!$A$4:$A$10000)))*1,[1]OUT_FinalEnergyCons!O$4:O$10000)</f>
        <v>0.52373446720407701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1.8133898995381799E-6</v>
      </c>
      <c r="G2303" s="1" cm="1">
        <f t="array" ref="G2303">SUMPRODUCT(([1]OUT_FinalEnergyCons!$B$4:$B$10000="var_ncap")*1, (ISNUMBER(SEARCH("SCOM-SHngahp",[1]OUT_FinalEnergyCons!$A$4:$A$10000)))*1,[1]OUT_FinalEnergyCons!E$4:E$10000)</f>
        <v>7.1447671714498296E-5</v>
      </c>
      <c r="H2303" s="1" cm="1">
        <f t="array" ref="H2303">SUMPRODUCT(([1]OUT_FinalEnergyCons!$B$4:$B$10000="var_ncap")*1, (ISNUMBER(SEARCH("SCOM-SHngahp",[1]OUT_FinalEnergyCons!$A$4:$A$10000)))*1,[1]OUT_FinalEnergyCons!F$4:F$10000)</f>
        <v>1.8283258274030001E-4</v>
      </c>
      <c r="I2303" s="1" cm="1">
        <f t="array" ref="I2303">SUMPRODUCT(([1]OUT_FinalEnergyCons!$B$4:$B$10000="var_ncap")*1, (ISNUMBER(SEARCH("SCOM-SHngahp",[1]OUT_FinalEnergyCons!$A$4:$A$10000)))*1,[1]OUT_FinalEnergyCons!G$4:G$10000)</f>
        <v>5.0610706537899801E-6</v>
      </c>
      <c r="J2303" s="1" cm="1">
        <f t="array" ref="J2303">SUMPRODUCT(([1]OUT_FinalEnergyCons!$B$4:$B$10000="var_ncap")*1, (ISNUMBER(SEARCH("SCOM-SHngahp",[1]OUT_FinalEnergyCons!$A$4:$A$10000)))*1,[1]OUT_FinalEnergyCons!H$4:H$10000)</f>
        <v>7.8290970056855199E-4</v>
      </c>
      <c r="K2303" s="1" cm="1">
        <f t="array" ref="K2303">SUMPRODUCT(([1]OUT_FinalEnergyCons!$B$4:$B$10000="var_ncap")*1, (ISNUMBER(SEARCH("SCOM-SHngahp",[1]OUT_FinalEnergyCons!$A$4:$A$10000)))*1,[1]OUT_FinalEnergyCons!I$4:I$10000)</f>
        <v>1.93129554719844E-3</v>
      </c>
      <c r="L2303" s="1" cm="1">
        <f t="array" ref="L2303">SUMPRODUCT(([1]OUT_FinalEnergyCons!$B$4:$B$10000="var_ncap")*1, (ISNUMBER(SEARCH("SCOM-SHngahp",[1]OUT_FinalEnergyCons!$A$4:$A$10000)))*1,[1]OUT_FinalEnergyCons!J$4:J$10000)</f>
        <v>1.0990915538424601E-4</v>
      </c>
      <c r="M2303" s="1" cm="1">
        <f t="array" ref="M2303">SUMPRODUCT(([1]OUT_FinalEnergyCons!$B$4:$B$10000="var_ncap")*1, (ISNUMBER(SEARCH("SCOM-SHngahp",[1]OUT_FinalEnergyCons!$A$4:$A$10000)))*1,[1]OUT_FinalEnergyCons!K$4:K$10000)</f>
        <v>4.9553361872801803E-5</v>
      </c>
      <c r="N2303" s="1" cm="1">
        <f t="array" ref="N2303">SUMPRODUCT(([1]OUT_FinalEnergyCons!$B$4:$B$10000="var_ncap")*1, (ISNUMBER(SEARCH("SCOM-SHngahp",[1]OUT_FinalEnergyCons!$A$4:$A$10000)))*1,[1]OUT_FinalEnergyCons!L$4:L$10000)</f>
        <v>3.1406550284070098E-3</v>
      </c>
      <c r="O2303" s="1" cm="1">
        <f t="array" ref="O2303">SUMPRODUCT(([1]OUT_FinalEnergyCons!$B$4:$B$10000="var_ncap")*1, (ISNUMBER(SEARCH("SCOM-SHngahp",[1]OUT_FinalEnergyCons!$A$4:$A$10000)))*1,[1]OUT_FinalEnergyCons!M$4:M$10000)</f>
        <v>1.51616299513867E-3</v>
      </c>
      <c r="P2303" s="1" cm="1">
        <f t="array" ref="P2303">SUMPRODUCT(([1]OUT_FinalEnergyCons!$B$4:$B$10000="var_ncap")*1, (ISNUMBER(SEARCH("SCOM-SHngahp",[1]OUT_FinalEnergyCons!$A$4:$A$10000)))*1,[1]OUT_FinalEnergyCons!N$4:N$10000)</f>
        <v>4.6423722624652803E-5</v>
      </c>
      <c r="Q2303" s="1" cm="1">
        <f t="array" ref="Q2303">SUMPRODUCT(([1]OUT_FinalEnergyCons!$B$4:$B$10000="var_ncap")*1, (ISNUMBER(SEARCH("SCOM-SHngahp",[1]OUT_FinalEnergyCons!$A$4:$A$10000)))*1,[1]OUT_FinalEnergyCons!O$4:O$10000)</f>
        <v>1.20747807746892E-2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4.6564138171984899E-6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2.2261718295552201E-5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4.4264501609474396E-3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1.8499155209723099E-5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0.100122978574313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4.0651204787606303E-2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1.03419882476259E-5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0.127606738267623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1.9462815040271E-2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2.3630401730208601E-3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0.23811157090967899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3.7019220648992601E-2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1.5820200097262101E-5</v>
      </c>
      <c r="G2305" s="1">
        <f t="shared" si="2313"/>
        <v>4.0360156051596603E-2</v>
      </c>
      <c r="H2305" s="1">
        <f t="shared" si="2313"/>
        <v>2.6632829499380901E-6</v>
      </c>
      <c r="I2305" s="1">
        <f t="shared" si="2313"/>
        <v>6.4916237613343704E-6</v>
      </c>
      <c r="J2305" s="1">
        <f t="shared" si="2313"/>
        <v>0.14305534992836699</v>
      </c>
      <c r="K2305" s="1">
        <f t="shared" si="2313"/>
        <v>3.7173301962556901E-2</v>
      </c>
      <c r="L2305" s="1">
        <f t="shared" si="2313"/>
        <v>1.75986120306421E-6</v>
      </c>
      <c r="M2305" s="1">
        <f t="shared" si="2313"/>
        <v>3.7329262469610297E-5</v>
      </c>
      <c r="N2305" s="1">
        <f t="shared" si="2313"/>
        <v>2.9151859106819999E-2</v>
      </c>
      <c r="O2305" s="1">
        <f t="shared" si="2313"/>
        <v>5.0311456378347797E-3</v>
      </c>
      <c r="P2305" s="1">
        <f>P2306</f>
        <v>8.6076811997682807E-3</v>
      </c>
      <c r="Q2305" s="1">
        <f>Q2306</f>
        <v>1.8685019218053399E-2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1.5820200097262101E-5</v>
      </c>
      <c r="G2306" s="1" cm="1">
        <f t="array" ref="G2306">SUMPRODUCT(([1]OUT_FinalEnergyCons!$B$4:$B$10000="var_ncap")*1, (ISNUMBER(SEARCH("SCOM-SHWODBR",[1]OUT_FinalEnergyCons!$A$4:$A$10000)))*1,[1]OUT_FinalEnergyCons!E$4:E$10000)</f>
        <v>4.0360156051596603E-2</v>
      </c>
      <c r="H2306" s="1" cm="1">
        <f t="array" ref="H2306">SUMPRODUCT(([1]OUT_FinalEnergyCons!$B$4:$B$10000="var_ncap")*1, (ISNUMBER(SEARCH("SCOM-SHWODBR",[1]OUT_FinalEnergyCons!$A$4:$A$10000)))*1,[1]OUT_FinalEnergyCons!F$4:F$10000)</f>
        <v>2.6632829499380901E-6</v>
      </c>
      <c r="I2306" s="1" cm="1">
        <f t="array" ref="I2306">SUMPRODUCT(([1]OUT_FinalEnergyCons!$B$4:$B$10000="var_ncap")*1, (ISNUMBER(SEARCH("SCOM-SHWODBR",[1]OUT_FinalEnergyCons!$A$4:$A$10000)))*1,[1]OUT_FinalEnergyCons!G$4:G$10000)</f>
        <v>6.4916237613343704E-6</v>
      </c>
      <c r="J2306" s="1" cm="1">
        <f t="array" ref="J2306">SUMPRODUCT(([1]OUT_FinalEnergyCons!$B$4:$B$10000="var_ncap")*1, (ISNUMBER(SEARCH("SCOM-SHWODBR",[1]OUT_FinalEnergyCons!$A$4:$A$10000)))*1,[1]OUT_FinalEnergyCons!H$4:H$10000)</f>
        <v>0.14305534992836699</v>
      </c>
      <c r="K2306" s="1" cm="1">
        <f t="array" ref="K2306">SUMPRODUCT(([1]OUT_FinalEnergyCons!$B$4:$B$10000="var_ncap")*1, (ISNUMBER(SEARCH("SCOM-SHWODBR",[1]OUT_FinalEnergyCons!$A$4:$A$10000)))*1,[1]OUT_FinalEnergyCons!I$4:I$10000)</f>
        <v>3.7173301962556901E-2</v>
      </c>
      <c r="L2306" s="1" cm="1">
        <f t="array" ref="L2306">SUMPRODUCT(([1]OUT_FinalEnergyCons!$B$4:$B$10000="var_ncap")*1, (ISNUMBER(SEARCH("SCOM-SHWODBR",[1]OUT_FinalEnergyCons!$A$4:$A$10000)))*1,[1]OUT_FinalEnergyCons!J$4:J$10000)</f>
        <v>1.75986120306421E-6</v>
      </c>
      <c r="M2306" s="1" cm="1">
        <f t="array" ref="M2306">SUMPRODUCT(([1]OUT_FinalEnergyCons!$B$4:$B$10000="var_ncap")*1, (ISNUMBER(SEARCH("SCOM-SHWODBR",[1]OUT_FinalEnergyCons!$A$4:$A$10000)))*1,[1]OUT_FinalEnergyCons!K$4:K$10000)</f>
        <v>3.7329262469610297E-5</v>
      </c>
      <c r="N2306" s="1" cm="1">
        <f t="array" ref="N2306">SUMPRODUCT(([1]OUT_FinalEnergyCons!$B$4:$B$10000="var_ncap")*1, (ISNUMBER(SEARCH("SCOM-SHWODBR",[1]OUT_FinalEnergyCons!$A$4:$A$10000)))*1,[1]OUT_FinalEnergyCons!L$4:L$10000)</f>
        <v>2.9151859106819999E-2</v>
      </c>
      <c r="O2306" s="1" cm="1">
        <f t="array" ref="O2306">SUMPRODUCT(([1]OUT_FinalEnergyCons!$B$4:$B$10000="var_ncap")*1, (ISNUMBER(SEARCH("SCOM-SHWODBR",[1]OUT_FinalEnergyCons!$A$4:$A$10000)))*1,[1]OUT_FinalEnergyCons!M$4:M$10000)</f>
        <v>5.0311456378347797E-3</v>
      </c>
      <c r="P2306" s="1" cm="1">
        <f t="array" ref="P2306">SUMPRODUCT(([1]OUT_FinalEnergyCons!$B$4:$B$10000="var_ncap")*1, (ISNUMBER(SEARCH("SCOM-SHWODBR",[1]OUT_FinalEnergyCons!$A$4:$A$10000)))*1,[1]OUT_FinalEnergyCons!N$4:N$10000)</f>
        <v>8.6076811997682807E-3</v>
      </c>
      <c r="Q2306" s="1" cm="1">
        <f t="array" ref="Q2306">SUMPRODUCT(([1]OUT_FinalEnergyCons!$B$4:$B$10000="var_ncap")*1, (ISNUMBER(SEARCH("SCOM-SHWODBR",[1]OUT_FinalEnergyCons!$A$4:$A$10000)))*1,[1]OUT_FinalEnergyCons!O$4:O$10000)</f>
        <v>1.8685019218053399E-2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3.0573321698400098E-6</v>
      </c>
      <c r="G2307" s="1">
        <f t="shared" si="2314"/>
        <v>2.2024544338376702E-2</v>
      </c>
      <c r="H2307" s="1">
        <f t="shared" si="2314"/>
        <v>5.1138064629937103E-6</v>
      </c>
      <c r="I2307" s="1">
        <f t="shared" si="2314"/>
        <v>1.58602151496639E-2</v>
      </c>
      <c r="J2307" s="1">
        <f t="shared" si="2314"/>
        <v>0.134679616765535</v>
      </c>
      <c r="K2307" s="1">
        <f t="shared" si="2314"/>
        <v>7.7448062379383203E-2</v>
      </c>
      <c r="L2307" s="1">
        <f t="shared" si="2314"/>
        <v>3.8029362058174901E-6</v>
      </c>
      <c r="M2307" s="1">
        <f t="shared" si="2314"/>
        <v>0.142492600010073</v>
      </c>
      <c r="N2307" s="1">
        <f t="shared" si="2314"/>
        <v>5.9642623312672199E-2</v>
      </c>
      <c r="O2307" s="1">
        <f t="shared" si="2314"/>
        <v>4.57307937265722E-3</v>
      </c>
      <c r="P2307" s="1">
        <f>P2308</f>
        <v>0.135365357682288</v>
      </c>
      <c r="Q2307" s="1">
        <f>Q2308</f>
        <v>5.70621407525959E-2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3.0573321698400098E-6</v>
      </c>
      <c r="G2308" s="1" cm="1">
        <f t="array" ref="G2308">SUMPRODUCT(([1]OUT_FinalEnergyCons!$B$4:$B$10000="var_ncap")*1,(ISNUMBER(SEARCH("SCOM-SHPLTBR",[1]OUT_FinalEnergyCons!$A$4:$A$10000)))*1,[1]OUT_FinalEnergyCons!E$4:E$10000)</f>
        <v>2.2024544338376702E-2</v>
      </c>
      <c r="H2308" s="1" cm="1">
        <f t="array" ref="H2308">SUMPRODUCT(([1]OUT_FinalEnergyCons!$B$4:$B$10000="var_ncap")*1,(ISNUMBER(SEARCH("SCOM-SHPLTBR",[1]OUT_FinalEnergyCons!$A$4:$A$10000)))*1,[1]OUT_FinalEnergyCons!F$4:F$10000)</f>
        <v>5.1138064629937103E-6</v>
      </c>
      <c r="I2308" s="1" cm="1">
        <f t="array" ref="I2308">SUMPRODUCT(([1]OUT_FinalEnergyCons!$B$4:$B$10000="var_ncap")*1,(ISNUMBER(SEARCH("SCOM-SHPLTBR",[1]OUT_FinalEnergyCons!$A$4:$A$10000)))*1,[1]OUT_FinalEnergyCons!G$4:G$10000)</f>
        <v>1.58602151496639E-2</v>
      </c>
      <c r="J2308" s="1" cm="1">
        <f t="array" ref="J2308">SUMPRODUCT(([1]OUT_FinalEnergyCons!$B$4:$B$10000="var_ncap")*1,(ISNUMBER(SEARCH("SCOM-SHPLTBR",[1]OUT_FinalEnergyCons!$A$4:$A$10000)))*1,[1]OUT_FinalEnergyCons!H$4:H$10000)</f>
        <v>0.134679616765535</v>
      </c>
      <c r="K2308" s="1" cm="1">
        <f t="array" ref="K2308">SUMPRODUCT(([1]OUT_FinalEnergyCons!$B$4:$B$10000="var_ncap")*1,(ISNUMBER(SEARCH("SCOM-SHPLTBR",[1]OUT_FinalEnergyCons!$A$4:$A$10000)))*1,[1]OUT_FinalEnergyCons!I$4:I$10000)</f>
        <v>7.7448062379383203E-2</v>
      </c>
      <c r="L2308" s="1" cm="1">
        <f t="array" ref="L2308">SUMPRODUCT(([1]OUT_FinalEnergyCons!$B$4:$B$10000="var_ncap")*1,(ISNUMBER(SEARCH("SCOM-SHPLTBR",[1]OUT_FinalEnergyCons!$A$4:$A$10000)))*1,[1]OUT_FinalEnergyCons!J$4:J$10000)</f>
        <v>3.8029362058174901E-6</v>
      </c>
      <c r="M2308" s="1" cm="1">
        <f t="array" ref="M2308">SUMPRODUCT(([1]OUT_FinalEnergyCons!$B$4:$B$10000="var_ncap")*1,(ISNUMBER(SEARCH("SCOM-SHPLTBR",[1]OUT_FinalEnergyCons!$A$4:$A$10000)))*1,[1]OUT_FinalEnergyCons!K$4:K$10000)</f>
        <v>0.142492600010073</v>
      </c>
      <c r="N2308" s="1" cm="1">
        <f t="array" ref="N2308">SUMPRODUCT(([1]OUT_FinalEnergyCons!$B$4:$B$10000="var_ncap")*1,(ISNUMBER(SEARCH("SCOM-SHPLTBR",[1]OUT_FinalEnergyCons!$A$4:$A$10000)))*1,[1]OUT_FinalEnergyCons!L$4:L$10000)</f>
        <v>5.9642623312672199E-2</v>
      </c>
      <c r="O2308" s="1" cm="1">
        <f t="array" ref="O2308">SUMPRODUCT(([1]OUT_FinalEnergyCons!$B$4:$B$10000="var_ncap")*1,(ISNUMBER(SEARCH("SCOM-SHPLTBR",[1]OUT_FinalEnergyCons!$A$4:$A$10000)))*1,[1]OUT_FinalEnergyCons!M$4:M$10000)</f>
        <v>4.57307937265722E-3</v>
      </c>
      <c r="P2308" s="1" cm="1">
        <f t="array" ref="P2308">SUMPRODUCT(([1]OUT_FinalEnergyCons!$B$4:$B$10000="var_ncap")*1,(ISNUMBER(SEARCH("SCOM-SHPLTBR",[1]OUT_FinalEnergyCons!$A$4:$A$10000)))*1,[1]OUT_FinalEnergyCons!N$4:N$10000)</f>
        <v>0.135365357682288</v>
      </c>
      <c r="Q2308" s="1" cm="1">
        <f t="array" ref="Q2308">SUMPRODUCT(([1]OUT_FinalEnergyCons!$B$4:$B$10000="var_ncap")*1,(ISNUMBER(SEARCH("SCOM-SHPLTBR",[1]OUT_FinalEnergyCons!$A$4:$A$10000)))*1,[1]OUT_FinalEnergyCons!O$4:O$10000)</f>
        <v>5.70621407525959E-2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3.03379059188091E-5</v>
      </c>
      <c r="G2309" s="1">
        <f t="shared" si="2315"/>
        <v>8.7690177573842808E-3</v>
      </c>
      <c r="H2309" s="1">
        <f t="shared" si="2315"/>
        <v>3.66244827381133E-6</v>
      </c>
      <c r="I2309" s="1">
        <f t="shared" si="2315"/>
        <v>8.5944625598768501E-6</v>
      </c>
      <c r="J2309" s="1">
        <f t="shared" si="2315"/>
        <v>7.1744122404347396E-2</v>
      </c>
      <c r="K2309" s="1">
        <f t="shared" si="2315"/>
        <v>2.81213220916375E-2</v>
      </c>
      <c r="L2309" s="1">
        <f t="shared" si="2315"/>
        <v>1.2433505602385499E-5</v>
      </c>
      <c r="M2309" s="1">
        <f t="shared" si="2315"/>
        <v>7.1754191627356106E-2</v>
      </c>
      <c r="N2309" s="1">
        <f t="shared" si="2315"/>
        <v>2.3807705494526599E-2</v>
      </c>
      <c r="O2309" s="1">
        <f t="shared" si="2315"/>
        <v>4.3444157423493902E-3</v>
      </c>
      <c r="P2309" s="1">
        <f>P2310</f>
        <v>6.6616755550060094E-2</v>
      </c>
      <c r="Q2309" s="1">
        <f>Q2310</f>
        <v>2.90134708965431E-2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3.03379059188091E-5</v>
      </c>
      <c r="G2310" s="1" cm="1">
        <f t="array" ref="G2310">SUMPRODUCT(([1]OUT_FinalEnergyCons!$B$4:$B$10000="var_ncap")*1, (ISNUMBER(SEARCH("SCOM-SHSOLBR",[1]OUT_FinalEnergyCons!$A$4:$A$10000)))*1,[1]OUT_FinalEnergyCons!E$4:E$10000)</f>
        <v>8.7690177573842808E-3</v>
      </c>
      <c r="H2310" s="1" cm="1">
        <f t="array" ref="H2310">SUMPRODUCT(([1]OUT_FinalEnergyCons!$B$4:$B$10000="var_ncap")*1, (ISNUMBER(SEARCH("SCOM-SHSOLBR",[1]OUT_FinalEnergyCons!$A$4:$A$10000)))*1,[1]OUT_FinalEnergyCons!F$4:F$10000)</f>
        <v>3.66244827381133E-6</v>
      </c>
      <c r="I2310" s="1" cm="1">
        <f t="array" ref="I2310">SUMPRODUCT(([1]OUT_FinalEnergyCons!$B$4:$B$10000="var_ncap")*1, (ISNUMBER(SEARCH("SCOM-SHSOLBR",[1]OUT_FinalEnergyCons!$A$4:$A$10000)))*1,[1]OUT_FinalEnergyCons!G$4:G$10000)</f>
        <v>8.5944625598768501E-6</v>
      </c>
      <c r="J2310" s="1" cm="1">
        <f t="array" ref="J2310">SUMPRODUCT(([1]OUT_FinalEnergyCons!$B$4:$B$10000="var_ncap")*1, (ISNUMBER(SEARCH("SCOM-SHSOLBR",[1]OUT_FinalEnergyCons!$A$4:$A$10000)))*1,[1]OUT_FinalEnergyCons!H$4:H$10000)</f>
        <v>7.1744122404347396E-2</v>
      </c>
      <c r="K2310" s="1" cm="1">
        <f t="array" ref="K2310">SUMPRODUCT(([1]OUT_FinalEnergyCons!$B$4:$B$10000="var_ncap")*1, (ISNUMBER(SEARCH("SCOM-SHSOLBR",[1]OUT_FinalEnergyCons!$A$4:$A$10000)))*1,[1]OUT_FinalEnergyCons!I$4:I$10000)</f>
        <v>2.81213220916375E-2</v>
      </c>
      <c r="L2310" s="1" cm="1">
        <f t="array" ref="L2310">SUMPRODUCT(([1]OUT_FinalEnergyCons!$B$4:$B$10000="var_ncap")*1, (ISNUMBER(SEARCH("SCOM-SHSOLBR",[1]OUT_FinalEnergyCons!$A$4:$A$10000)))*1,[1]OUT_FinalEnergyCons!J$4:J$10000)</f>
        <v>1.2433505602385499E-5</v>
      </c>
      <c r="M2310" s="1" cm="1">
        <f t="array" ref="M2310">SUMPRODUCT(([1]OUT_FinalEnergyCons!$B$4:$B$10000="var_ncap")*1, (ISNUMBER(SEARCH("SCOM-SHSOLBR",[1]OUT_FinalEnergyCons!$A$4:$A$10000)))*1,[1]OUT_FinalEnergyCons!K$4:K$10000)</f>
        <v>7.1754191627356106E-2</v>
      </c>
      <c r="N2310" s="1" cm="1">
        <f t="array" ref="N2310">SUMPRODUCT(([1]OUT_FinalEnergyCons!$B$4:$B$10000="var_ncap")*1, (ISNUMBER(SEARCH("SCOM-SHSOLBR",[1]OUT_FinalEnergyCons!$A$4:$A$10000)))*1,[1]OUT_FinalEnergyCons!L$4:L$10000)</f>
        <v>2.3807705494526599E-2</v>
      </c>
      <c r="O2310" s="1" cm="1">
        <f t="array" ref="O2310">SUMPRODUCT(([1]OUT_FinalEnergyCons!$B$4:$B$10000="var_ncap")*1, (ISNUMBER(SEARCH("SCOM-SHSOLBR",[1]OUT_FinalEnergyCons!$A$4:$A$10000)))*1,[1]OUT_FinalEnergyCons!M$4:M$10000)</f>
        <v>4.3444157423493902E-3</v>
      </c>
      <c r="P2310" s="1" cm="1">
        <f t="array" ref="P2310">SUMPRODUCT(([1]OUT_FinalEnergyCons!$B$4:$B$10000="var_ncap")*1, (ISNUMBER(SEARCH("SCOM-SHSOLBR",[1]OUT_FinalEnergyCons!$A$4:$A$10000)))*1,[1]OUT_FinalEnergyCons!N$4:N$10000)</f>
        <v>6.6616755550060094E-2</v>
      </c>
      <c r="Q2310" s="1" cm="1">
        <f t="array" ref="Q2310">SUMPRODUCT(([1]OUT_FinalEnergyCons!$B$4:$B$10000="var_ncap")*1, (ISNUMBER(SEARCH("SCOM-SHSOLBR",[1]OUT_FinalEnergyCons!$A$4:$A$10000)))*1,[1]OUT_FinalEnergyCons!O$4:O$10000)</f>
        <v>2.90134708965431E-2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1.2236005534191599E-4</v>
      </c>
      <c r="J2311" s="1">
        <f t="shared" si="2316"/>
        <v>1.6812553625372299E-4</v>
      </c>
      <c r="K2311" s="1">
        <f t="shared" si="2316"/>
        <v>1.1268435040363E-4</v>
      </c>
      <c r="L2311" s="1">
        <f t="shared" si="2316"/>
        <v>1.6565161494045999E-5</v>
      </c>
      <c r="M2311" s="1">
        <f t="shared" si="2316"/>
        <v>1.12711110970414E-3</v>
      </c>
      <c r="N2311" s="1">
        <f t="shared" si="2316"/>
        <v>2.0975013894990002E-5</v>
      </c>
      <c r="O2311" s="1">
        <f t="shared" si="2316"/>
        <v>8.0374629868981695E-3</v>
      </c>
      <c r="P2311" s="1">
        <f>P2312</f>
        <v>7.8549448901191997E-3</v>
      </c>
      <c r="Q2311" s="1">
        <f>Q2312</f>
        <v>8.3694000003412799E-5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1.2236005534191599E-4</v>
      </c>
      <c r="J2312" s="1" cm="1">
        <f t="array" ref="J2312">SUMPRODUCT(([1]OUT_FinalEnergyCons!$B$4:$B$10000="var_ncap")*1, (ISNUMBER(SEARCH("SCOM-SHH2BR",[1]OUT_FinalEnergyCons!$A$4:$A$10000)))*1,[1]OUT_FinalEnergyCons!H$4:H$10000)</f>
        <v>1.6812553625372299E-4</v>
      </c>
      <c r="K2312" s="1" cm="1">
        <f t="array" ref="K2312">SUMPRODUCT(([1]OUT_FinalEnergyCons!$B$4:$B$10000="var_ncap")*1, (ISNUMBER(SEARCH("SCOM-SHH2BR",[1]OUT_FinalEnergyCons!$A$4:$A$10000)))*1,[1]OUT_FinalEnergyCons!I$4:I$10000)</f>
        <v>1.1268435040363E-4</v>
      </c>
      <c r="L2312" s="1" cm="1">
        <f t="array" ref="L2312">SUMPRODUCT(([1]OUT_FinalEnergyCons!$B$4:$B$10000="var_ncap")*1, (ISNUMBER(SEARCH("SCOM-SHH2BR",[1]OUT_FinalEnergyCons!$A$4:$A$10000)))*1,[1]OUT_FinalEnergyCons!J$4:J$10000)</f>
        <v>1.6565161494045999E-5</v>
      </c>
      <c r="M2312" s="1" cm="1">
        <f t="array" ref="M2312">SUMPRODUCT(([1]OUT_FinalEnergyCons!$B$4:$B$10000="var_ncap")*1, (ISNUMBER(SEARCH("SCOM-SHH2BR",[1]OUT_FinalEnergyCons!$A$4:$A$10000)))*1,[1]OUT_FinalEnergyCons!K$4:K$10000)</f>
        <v>1.12711110970414E-3</v>
      </c>
      <c r="N2312" s="1" cm="1">
        <f t="array" ref="N2312">SUMPRODUCT(([1]OUT_FinalEnergyCons!$B$4:$B$10000="var_ncap")*1, (ISNUMBER(SEARCH("SCOM-SHH2BR",[1]OUT_FinalEnergyCons!$A$4:$A$10000)))*1,[1]OUT_FinalEnergyCons!L$4:L$10000)</f>
        <v>2.0975013894990002E-5</v>
      </c>
      <c r="O2312" s="1" cm="1">
        <f t="array" ref="O2312">SUMPRODUCT(([1]OUT_FinalEnergyCons!$B$4:$B$10000="var_ncap")*1, (ISNUMBER(SEARCH("SCOM-SHH2BR",[1]OUT_FinalEnergyCons!$A$4:$A$10000)))*1,[1]OUT_FinalEnergyCons!M$4:M$10000)</f>
        <v>8.0374629868981695E-3</v>
      </c>
      <c r="P2312" s="1" cm="1">
        <f t="array" ref="P2312">SUMPRODUCT(([1]OUT_FinalEnergyCons!$B$4:$B$10000="var_ncap")*1, (ISNUMBER(SEARCH("SCOM-SHH2BR",[1]OUT_FinalEnergyCons!$A$4:$A$10000)))*1,[1]OUT_FinalEnergyCons!N$4:N$10000)</f>
        <v>7.8549448901191997E-3</v>
      </c>
      <c r="Q2312" s="1" cm="1">
        <f t="array" ref="Q2312">SUMPRODUCT(([1]OUT_FinalEnergyCons!$B$4:$B$10000="var_ncap")*1, (ISNUMBER(SEARCH("SCOM-SHH2BR",[1]OUT_FinalEnergyCons!$A$4:$A$10000)))*1,[1]OUT_FinalEnergyCons!O$4:O$10000)</f>
        <v>8.3694000003412799E-5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3.4645341973464497E-4</v>
      </c>
      <c r="G2313" s="3">
        <f t="shared" si="2317"/>
        <v>9.5886492875015398E-6</v>
      </c>
      <c r="H2313" s="3">
        <f t="shared" si="2317"/>
        <v>8.5614459946187996E-6</v>
      </c>
      <c r="I2313" s="3">
        <f t="shared" si="2317"/>
        <v>2.5611339337742062E-4</v>
      </c>
      <c r="J2313" s="3">
        <f t="shared" si="2317"/>
        <v>1.7045633940509161E-3</v>
      </c>
      <c r="K2313" s="3">
        <f t="shared" si="2317"/>
        <v>1.8379425364469103E-3</v>
      </c>
      <c r="L2313" s="3">
        <f t="shared" ref="L2313:O2313" si="2318">SUM(L2314,L2318,L2321)</f>
        <v>4.4786820355009483E-4</v>
      </c>
      <c r="M2313" s="3">
        <f t="shared" si="2318"/>
        <v>1.4502738960969061E-2</v>
      </c>
      <c r="N2313" s="3">
        <f t="shared" si="2318"/>
        <v>8.4525863780437343E-4</v>
      </c>
      <c r="O2313" s="3">
        <f t="shared" si="2318"/>
        <v>3.7222436995137817E-2</v>
      </c>
      <c r="P2313" s="3">
        <f>SUM(P2314,P2318,P2321)</f>
        <v>1.7474299859177332E-2</v>
      </c>
      <c r="Q2313" s="3">
        <f>SUM(Q2314,Q2318,Q2321)</f>
        <v>1.942630354765839E-2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3.4645341973464497E-4</v>
      </c>
      <c r="G2314" s="1" cm="1">
        <f t="array" ref="G2314">SUMPRODUCT(ISNUMBER(SEARCH("SUP_ELCH2*",[1]OUT_SyntheticFuels!$C$4:$C$1000))*1,("var_ncap"=[1]OUT_SyntheticFuels!$B$4:$B$1000)*1,[1]OUT_SyntheticFuels!F$4:F$1000)</f>
        <v>9.5886492875015398E-6</v>
      </c>
      <c r="H2314" s="1" cm="1">
        <f t="array" ref="H2314">SUMPRODUCT(ISNUMBER(SEARCH("SUP_ELCH2*",[1]OUT_SyntheticFuels!$C$4:$C$1000))*1,("var_ncap"=[1]OUT_SyntheticFuels!$B$4:$B$1000)*1,[1]OUT_SyntheticFuels!G$4:G$1000)</f>
        <v>8.5614459946187996E-6</v>
      </c>
      <c r="I2314" s="1" cm="1">
        <f t="array" ref="I2314">SUMPRODUCT(ISNUMBER(SEARCH("SUP_ELCH2*",[1]OUT_SyntheticFuels!$C$4:$C$1000))*1,("var_ncap"=[1]OUT_SyntheticFuels!$B$4:$B$1000)*1,[1]OUT_SyntheticFuels!H$4:H$1000)</f>
        <v>2.549344618851051E-4</v>
      </c>
      <c r="J2314" s="1" cm="1">
        <f t="array" ref="J2314">SUMPRODUCT(ISNUMBER(SEARCH("SUP_ELCH2*",[1]OUT_SyntheticFuels!$C$4:$C$1000))*1,("var_ncap"=[1]OUT_SyntheticFuels!$B$4:$B$1000)*1,[1]OUT_SyntheticFuels!I$4:I$1000)</f>
        <v>1.7027842539459168E-3</v>
      </c>
      <c r="K2314" s="1" cm="1">
        <f t="array" ref="K2314">SUMPRODUCT(ISNUMBER(SEARCH("SUP_ELCH2*",[1]OUT_SyntheticFuels!$C$4:$C$1000))*1,("var_ncap"=[1]OUT_SyntheticFuels!$B$4:$B$1000)*1,[1]OUT_SyntheticFuels!J$4:J$1000)</f>
        <v>1.835816250306886E-3</v>
      </c>
      <c r="L2314" s="1" cm="1">
        <f t="array" ref="L2314">SUMPRODUCT(ISNUMBER(SEARCH("SUP_ELCH2*",[1]OUT_SyntheticFuels!$C$4:$C$1000))*1,("var_ncap"=[1]OUT_SyntheticFuels!$B$4:$B$1000)*1,[1]OUT_SyntheticFuels!K$4:K$1000)</f>
        <v>4.4450882124916132E-4</v>
      </c>
      <c r="M2314" s="1" cm="1">
        <f t="array" ref="M2314">SUMPRODUCT(ISNUMBER(SEARCH("SUP_ELCH2*",[1]OUT_SyntheticFuels!$C$4:$C$1000))*1,("var_ncap"=[1]OUT_SyntheticFuels!$B$4:$B$1000)*1,[1]OUT_SyntheticFuels!L$4:L$1000)</f>
        <v>1.3871724504294036E-2</v>
      </c>
      <c r="N2314" s="1" cm="1">
        <f t="array" ref="N2314">SUMPRODUCT(ISNUMBER(SEARCH("SUP_ELCH2*",[1]OUT_SyntheticFuels!$C$4:$C$1000))*1,("var_ncap"=[1]OUT_SyntheticFuels!$B$4:$B$1000)*1,[1]OUT_SyntheticFuels!M$4:M$1000)</f>
        <v>8.3580197004280287E-4</v>
      </c>
      <c r="O2314" s="1" cm="1">
        <f t="array" ref="O2314">SUMPRODUCT(ISNUMBER(SEARCH("SUP_ELCH2*",[1]OUT_SyntheticFuels!$C$4:$C$1000))*1,("var_ncap"=[1]OUT_SyntheticFuels!$B$4:$B$1000)*1,[1]OUT_SyntheticFuels!N$4:N$1000)</f>
        <v>3.6922865391877613E-2</v>
      </c>
      <c r="P2314" s="1" cm="1">
        <f t="array" ref="P2314">SUMPRODUCT(ISNUMBER(SEARCH("SUP_ELCH2*",[1]OUT_SyntheticFuels!$C$4:$C$1000))*1,("var_ncap"=[1]OUT_SyntheticFuels!$B$4:$B$1000)*1,[1]OUT_SyntheticFuels!O$4:O$1000)</f>
        <v>1.7453097735580209E-2</v>
      </c>
      <c r="Q2314" s="1" cm="1">
        <f t="array" ref="Q2314">SUMPRODUCT(ISNUMBER(SEARCH("SUP_ELCH2*",[1]OUT_SyntheticFuels!$C$4:$C$1000))*1,("var_ncap"=[1]OUT_SyntheticFuels!$B$4:$B$1000)*1,[1]OUT_SyntheticFuels!P$4:P$1000)</f>
        <v>1.7605246408479706E-2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3.4645341973464497E-4</v>
      </c>
      <c r="G2315" s="1">
        <f t="shared" si="2321"/>
        <v>9.5886492875015398E-6</v>
      </c>
      <c r="H2315" s="1">
        <f t="shared" si="2321"/>
        <v>8.5614459946187996E-6</v>
      </c>
      <c r="I2315" s="1">
        <f t="shared" si="2321"/>
        <v>2.40970966173885E-4</v>
      </c>
      <c r="J2315" s="1">
        <f t="shared" si="2321"/>
        <v>1.61314127446365E-3</v>
      </c>
      <c r="K2315" s="1">
        <f t="shared" si="2321"/>
        <v>1.0182631301214099E-3</v>
      </c>
      <c r="L2315" s="1">
        <f t="shared" ref="L2315:O2315" si="2322">L2314-L2316-L2317</f>
        <v>1.0737474750634998E-4</v>
      </c>
      <c r="M2315" s="1">
        <f t="shared" si="2322"/>
        <v>1.2704666691119E-2</v>
      </c>
      <c r="N2315" s="1">
        <f t="shared" si="2322"/>
        <v>7.5798626210907803E-4</v>
      </c>
      <c r="O2315" s="1">
        <f t="shared" si="2322"/>
        <v>3.52614708903062E-2</v>
      </c>
      <c r="P2315" s="1">
        <f>P2314-P2316-P2317</f>
        <v>1.7419380975090801E-2</v>
      </c>
      <c r="Q2315" s="1">
        <f>Q2314-Q2316-Q2317</f>
        <v>1.45133597180978E-2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1.39634957112201E-5</v>
      </c>
      <c r="J2316" s="1" cm="1">
        <f t="array" ref="J2316">SUMPRODUCT(ISNUMBER(SEARCH("SUP_ELCH2*D",[1]OUT_SyntheticFuels!$C$4:$C$1000))*1,("var_ncap"=[1]OUT_SyntheticFuels!$B$4:$B$1000)*1,[1]OUT_SyntheticFuels!I$4:I$1000)</f>
        <v>8.9642979482266894E-5</v>
      </c>
      <c r="K2316" s="1" cm="1">
        <f t="array" ref="K2316">SUMPRODUCT(ISNUMBER(SEARCH("SUP_ELCH2*D",[1]OUT_SyntheticFuels!$C$4:$C$1000))*1,("var_ncap"=[1]OUT_SyntheticFuels!$B$4:$B$1000)*1,[1]OUT_SyntheticFuels!J$4:J$1000)</f>
        <v>1.4385262943597801E-4</v>
      </c>
      <c r="L2316" s="1" cm="1">
        <f t="array" ref="L2316">SUMPRODUCT(ISNUMBER(SEARCH("SUP_ELCH2*D",[1]OUT_SyntheticFuels!$C$4:$C$1000))*1,("var_ncap"=[1]OUT_SyntheticFuels!$B$4:$B$1000)*1,[1]OUT_SyntheticFuels!K$4:K$1000)</f>
        <v>5.6546367747844299E-5</v>
      </c>
      <c r="M2316" s="1" cm="1">
        <f t="array" ref="M2316">SUMPRODUCT(ISNUMBER(SEARCH("SUP_ELCH2*D",[1]OUT_SyntheticFuels!$C$4:$C$1000))*1,("var_ncap"=[1]OUT_SyntheticFuels!$B$4:$B$1000)*1,[1]OUT_SyntheticFuels!L$4:L$1000)</f>
        <v>8.0506021261715998E-5</v>
      </c>
      <c r="N2316" s="1" cm="1">
        <f t="array" ref="N2316">SUMPRODUCT(ISNUMBER(SEARCH("SUP_ELCH2*D",[1]OUT_SyntheticFuels!$C$4:$C$1000))*1,("var_ncap"=[1]OUT_SyntheticFuels!$B$4:$B$1000)*1,[1]OUT_SyntheticFuels!M$4:M$1000)</f>
        <v>3.75320679272435E-5</v>
      </c>
      <c r="O2316" s="1" cm="1">
        <f t="array" ref="O2316">SUMPRODUCT(ISNUMBER(SEARCH("SUP_ELCH2*D",[1]OUT_SyntheticFuels!$C$4:$C$1000))*1,("var_ncap"=[1]OUT_SyntheticFuels!$B$4:$B$1000)*1,[1]OUT_SyntheticFuels!N$4:N$1000)</f>
        <v>2.0396483809932201E-4</v>
      </c>
      <c r="P2316" s="1" cm="1">
        <f t="array" ref="P2316">SUMPRODUCT(ISNUMBER(SEARCH("SUP_ELCH2*D",[1]OUT_SyntheticFuels!$C$4:$C$1000))*1,("var_ncap"=[1]OUT_SyntheticFuels!$B$4:$B$1000)*1,[1]OUT_SyntheticFuels!O$4:O$1000)</f>
        <v>1.2141493452243199E-5</v>
      </c>
      <c r="Q2316" s="1" cm="1">
        <f t="array" ref="Q2316">SUMPRODUCT(ISNUMBER(SEARCH("SUP_ELCH2*D",[1]OUT_SyntheticFuels!$C$4:$C$1000))*1,("var_ncap"=[1]OUT_SyntheticFuels!$B$4:$B$1000)*1,[1]OUT_SyntheticFuels!P$4:P$1000)</f>
        <v>3.3239258895192698E-4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6.7370049074949795E-4</v>
      </c>
      <c r="L2317" s="1" cm="1">
        <f t="array" ref="L2317">SUMPRODUCT(ISNUMBER(SEARCH("SUP_ELCH2*SOEC*",[1]OUT_SyntheticFuels!$C$4:$C$1000))*1,("var_ncap"=[1]OUT_SyntheticFuels!$B$4:$B$1000)*1,[1]OUT_SyntheticFuels!K$4:K$1000)</f>
        <v>2.8058770599496703E-4</v>
      </c>
      <c r="M2317" s="1" cm="1">
        <f t="array" ref="M2317">SUMPRODUCT(ISNUMBER(SEARCH("SUP_ELCH2*SOEC*",[1]OUT_SyntheticFuels!$C$4:$C$1000))*1,("var_ncap"=[1]OUT_SyntheticFuels!$B$4:$B$1000)*1,[1]OUT_SyntheticFuels!L$4:L$1000)</f>
        <v>1.0865517919133199E-3</v>
      </c>
      <c r="N2317" s="1" cm="1">
        <f t="array" ref="N2317">SUMPRODUCT(ISNUMBER(SEARCH("SUP_ELCH2*SOEC*",[1]OUT_SyntheticFuels!$C$4:$C$1000))*1,("var_ncap"=[1]OUT_SyntheticFuels!$B$4:$B$1000)*1,[1]OUT_SyntheticFuels!M$4:M$1000)</f>
        <v>4.0283640006481297E-5</v>
      </c>
      <c r="O2317" s="1" cm="1">
        <f t="array" ref="O2317">SUMPRODUCT(ISNUMBER(SEARCH("SUP_ELCH2*SOEC*",[1]OUT_SyntheticFuels!$C$4:$C$1000))*1,("var_ncap"=[1]OUT_SyntheticFuels!$B$4:$B$1000)*1,[1]OUT_SyntheticFuels!N$4:N$1000)</f>
        <v>1.4574296634720901E-3</v>
      </c>
      <c r="P2317" s="1" cm="1">
        <f t="array" ref="P2317">SUMPRODUCT(ISNUMBER(SEARCH("SUP_ELCH2*SOEC*",[1]OUT_SyntheticFuels!$C$4:$C$1000))*1,("var_ncap"=[1]OUT_SyntheticFuels!$B$4:$B$1000)*1,[1]OUT_SyntheticFuels!O$4:O$1000)</f>
        <v>2.1575267037164099E-5</v>
      </c>
      <c r="Q2317" s="1" cm="1">
        <f t="array" ref="Q2317">SUMPRODUCT(ISNUMBER(SEARCH("SUP_ELCH2*SOEC*",[1]OUT_SyntheticFuels!$C$4:$C$1000))*1,("var_ncap"=[1]OUT_SyntheticFuels!$B$4:$B$1000)*1,[1]OUT_SyntheticFuels!P$4:P$1000)</f>
        <v>2.7594941014299798E-3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1.1789314923155E-6</v>
      </c>
      <c r="J2318" s="1">
        <f t="shared" si="2323"/>
        <v>1.77914010499927E-6</v>
      </c>
      <c r="K2318" s="1">
        <f t="shared" si="2323"/>
        <v>2.1262861400243001E-6</v>
      </c>
      <c r="L2318" s="1">
        <f t="shared" ref="L2318:O2318" si="2324">SUM(L2319:L2320)</f>
        <v>3.3593823009335101E-6</v>
      </c>
      <c r="M2318" s="1">
        <f t="shared" si="2324"/>
        <v>2.5635959617148799E-4</v>
      </c>
      <c r="N2318" s="1">
        <f t="shared" si="2324"/>
        <v>5.7100792305098402E-6</v>
      </c>
      <c r="O2318" s="1">
        <f t="shared" si="2324"/>
        <v>1.31644750303131E-4</v>
      </c>
      <c r="P2318" s="1">
        <f>SUM(P2319:P2320)</f>
        <v>1.1079898473301501E-5</v>
      </c>
      <c r="Q2318" s="1">
        <f>SUM(Q2319:Q2320)</f>
        <v>4.7987862034686301E-4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1.1789314923155E-6</v>
      </c>
      <c r="J2319" s="1" cm="1">
        <f t="array" ref="J2319">SUMPRODUCT(ISNUMBER(SEARCH("SUP_NGAH2",[1]OUT_SyntheticFuels!$C$4:$C$1000))*1,("var_ncap"=[1]OUT_SyntheticFuels!$B$4:$B$1000)*1,[1]OUT_SyntheticFuels!I$4:I$1000)-J2320</f>
        <v>1.77914010499927E-6</v>
      </c>
      <c r="K2319" s="1" cm="1">
        <f t="array" ref="K2319">SUMPRODUCT(ISNUMBER(SEARCH("SUP_NGAH2",[1]OUT_SyntheticFuels!$C$4:$C$1000))*1,("var_ncap"=[1]OUT_SyntheticFuels!$B$4:$B$1000)*1,[1]OUT_SyntheticFuels!J$4:J$1000)-K2320</f>
        <v>2.1262861400243001E-6</v>
      </c>
      <c r="L2319" s="1" cm="1">
        <f t="array" ref="L2319">SUMPRODUCT(ISNUMBER(SEARCH("SUP_NGAH2",[1]OUT_SyntheticFuels!$C$4:$C$1000))*1,("var_ncap"=[1]OUT_SyntheticFuels!$B$4:$B$1000)*1,[1]OUT_SyntheticFuels!K$4:K$1000)-L2320</f>
        <v>3.3593823009335101E-6</v>
      </c>
      <c r="M2319" s="1" cm="1">
        <f t="array" ref="M2319">SUMPRODUCT(ISNUMBER(SEARCH("SUP_NGAH2",[1]OUT_SyntheticFuels!$C$4:$C$1000))*1,("var_ncap"=[1]OUT_SyntheticFuels!$B$4:$B$1000)*1,[1]OUT_SyntheticFuels!L$4:L$1000)-M2320</f>
        <v>2.5635959617148799E-4</v>
      </c>
      <c r="N2319" s="1" cm="1">
        <f t="array" ref="N2319">SUMPRODUCT(ISNUMBER(SEARCH("SUP_NGAH2",[1]OUT_SyntheticFuels!$C$4:$C$1000))*1,("var_ncap"=[1]OUT_SyntheticFuels!$B$4:$B$1000)*1,[1]OUT_SyntheticFuels!M$4:M$1000)-N2320</f>
        <v>5.7100792305098402E-6</v>
      </c>
      <c r="O2319" s="1" cm="1">
        <f t="array" ref="O2319">SUMPRODUCT(ISNUMBER(SEARCH("SUP_NGAH2",[1]OUT_SyntheticFuels!$C$4:$C$1000))*1,("var_ncap"=[1]OUT_SyntheticFuels!$B$4:$B$1000)*1,[1]OUT_SyntheticFuels!N$4:N$1000)-O2320</f>
        <v>1.31644750303131E-4</v>
      </c>
      <c r="P2319" s="1" cm="1">
        <f t="array" ref="P2319">SUMPRODUCT(ISNUMBER(SEARCH("SUP_NGAH2",[1]OUT_SyntheticFuels!$C$4:$C$1000))*1,("var_ncap"=[1]OUT_SyntheticFuels!$B$4:$B$1000)*1,[1]OUT_SyntheticFuels!O$4:O$1000)-P2320</f>
        <v>1.1079898473301501E-5</v>
      </c>
      <c r="Q2319" s="1" cm="1">
        <f t="array" ref="Q2319">SUMPRODUCT(ISNUMBER(SEARCH("SUP_NGAH2",[1]OUT_SyntheticFuels!$C$4:$C$1000))*1,("var_ncap"=[1]OUT_SyntheticFuels!$B$4:$B$1000)*1,[1]OUT_SyntheticFuels!P$4:P$1000)-Q2320</f>
        <v>4.7987862034686301E-4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0</v>
      </c>
      <c r="L2320" s="1" cm="1">
        <f t="array" ref="L2320">SUMPRODUCT(ISNUMBER(SEARCH("SUP_NGAH2CCS",[1]OUT_SyntheticFuels!$C$4:$C$1000))*1,("var_ncap"=[1]OUT_SyntheticFuels!$B$4:$B$1000)*1,[1]OUT_SyntheticFuels!K$4:K$1000)</f>
        <v>0</v>
      </c>
      <c r="M2320" s="1" cm="1">
        <f t="array" ref="M2320">SUMPRODUCT(ISNUMBER(SEARCH("SUP_NGAH2CCS",[1]OUT_SyntheticFuels!$C$4:$C$1000))*1,("var_ncap"=[1]OUT_SyntheticFuels!$B$4:$B$1000)*1,[1]OUT_SyntheticFuels!L$4:L$1000)</f>
        <v>0</v>
      </c>
      <c r="N2320" s="1" cm="1">
        <f t="array" ref="N2320">SUMPRODUCT(ISNUMBER(SEARCH("SUP_NGAH2CCS",[1]OUT_SyntheticFuels!$C$4:$C$1000))*1,("var_ncap"=[1]OUT_SyntheticFuels!$B$4:$B$1000)*1,[1]OUT_SyntheticFuels!M$4:M$1000)</f>
        <v>0</v>
      </c>
      <c r="O2320" s="1" cm="1">
        <f t="array" ref="O2320">SUMPRODUCT(ISNUMBER(SEARCH("SUP_NGAH2CCS",[1]OUT_SyntheticFuels!$C$4:$C$1000))*1,("var_ncap"=[1]OUT_SyntheticFuels!$B$4:$B$1000)*1,[1]OUT_SyntheticFuels!N$4:N$1000)</f>
        <v>0</v>
      </c>
      <c r="P2320" s="1" cm="1">
        <f t="array" ref="P2320">SUMPRODUCT(ISNUMBER(SEARCH("SUP_NGAH2CCS",[1]OUT_SyntheticFuels!$C$4:$C$1000))*1,("var_ncap"=[1]OUT_SyntheticFuels!$B$4:$B$1000)*1,[1]OUT_SyntheticFuels!O$4:O$1000)</f>
        <v>0</v>
      </c>
      <c r="Q2320" s="1" cm="1">
        <f t="array" ref="Q2320">SUMPRODUCT(ISNUMBER(SEARCH("SUP_NGAH2CCS",[1]OUT_SyntheticFuels!$C$4:$C$1000))*1,("var_ncap"=[1]OUT_SyntheticFuels!$B$4:$B$1000)*1,[1]OUT_SyntheticFuels!P$4:P$1000)</f>
        <v>0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3.74654860503537E-4</v>
      </c>
      <c r="N2321" s="1">
        <f t="shared" si="2326"/>
        <v>3.7465885310606699E-6</v>
      </c>
      <c r="O2321" s="1">
        <f t="shared" si="2326"/>
        <v>1.6792685295707399E-4</v>
      </c>
      <c r="P2321" s="1">
        <f>SUM(P2322:P2323)</f>
        <v>1.01222251238248E-5</v>
      </c>
      <c r="Q2321" s="1">
        <f>SUM(Q2322:Q2323)</f>
        <v>1.3411785188318199E-3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3.74654860503537E-4</v>
      </c>
      <c r="N2322" s="1" cm="1">
        <f t="array" ref="N2322">SUMPRODUCT(ISNUMBER(SEARCH("SUP_WODH2",[1]OUT_SyntheticFuels!$C$4:$C$1000))*1,("var_ncap"=[1]OUT_SyntheticFuels!$B$4:$B$1000)*1,[1]OUT_SyntheticFuels!M$4:M$1000)-N2323</f>
        <v>3.7465885310606699E-6</v>
      </c>
      <c r="O2322" s="1" cm="1">
        <f t="array" ref="O2322">SUMPRODUCT(ISNUMBER(SEARCH("SUP_WODH2",[1]OUT_SyntheticFuels!$C$4:$C$1000))*1,("var_ncap"=[1]OUT_SyntheticFuels!$B$4:$B$1000)*1,[1]OUT_SyntheticFuels!N$4:N$1000)-O2323</f>
        <v>1.6792685295707399E-4</v>
      </c>
      <c r="P2322" s="1" cm="1">
        <f t="array" ref="P2322">SUMPRODUCT(ISNUMBER(SEARCH("SUP_WODH2",[1]OUT_SyntheticFuels!$C$4:$C$1000))*1,("var_ncap"=[1]OUT_SyntheticFuels!$B$4:$B$1000)*1,[1]OUT_SyntheticFuels!O$4:O$1000)-P2323</f>
        <v>1.01222251238248E-5</v>
      </c>
      <c r="Q2322" s="1" cm="1">
        <f t="array" ref="Q2322">SUMPRODUCT(ISNUMBER(SEARCH("SUP_WODH2",[1]OUT_SyntheticFuels!$C$4:$C$1000))*1,("var_ncap"=[1]OUT_SyntheticFuels!$B$4:$B$1000)*1,[1]OUT_SyntheticFuels!P$4:P$1000)-Q2323</f>
        <v>1.3411785188318199E-3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</v>
      </c>
      <c r="N2323" s="1" cm="1">
        <f t="array" ref="N2323">SUMPRODUCT(ISNUMBER(SEARCH("SUP_WODH2CCS",[1]OUT_SyntheticFuels!$C$4:$C$1000))*1,("var_ncap"=[1]OUT_SyntheticFuels!$B$4:$B$1000)*1,[1]OUT_SyntheticFuels!M$4:M$1000)</f>
        <v>0</v>
      </c>
      <c r="O2323" s="1" cm="1">
        <f t="array" ref="O2323">SUMPRODUCT(ISNUMBER(SEARCH("SUP_WODH2CCS",[1]OUT_SyntheticFuels!$C$4:$C$1000))*1,("var_ncap"=[1]OUT_SyntheticFuels!$B$4:$B$1000)*1,[1]OUT_SyntheticFuels!N$4:N$1000)</f>
        <v>0</v>
      </c>
      <c r="P2323" s="1" cm="1">
        <f t="array" ref="P2323">SUMPRODUCT(ISNUMBER(SEARCH("SUP_WODH2CCS",[1]OUT_SyntheticFuels!$C$4:$C$1000))*1,("var_ncap"=[1]OUT_SyntheticFuels!$B$4:$B$1000)*1,[1]OUT_SyntheticFuels!O$4:O$1000)</f>
        <v>0</v>
      </c>
      <c r="Q2323" s="1" cm="1">
        <f t="array" ref="Q2323">SUMPRODUCT(ISNUMBER(SEARCH("SUP_WODH2CCS",[1]OUT_SyntheticFuels!$C$4:$C$1000))*1,("var_ncap"=[1]OUT_SyntheticFuels!$B$4:$B$1000)*1,[1]OUT_SyntheticFuels!P$4:P$1000)</f>
        <v>0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4.4129312481988899E-7</v>
      </c>
      <c r="G2325" s="7" cm="1">
        <f t="array" ref="G2325">SUMPRODUCT(("CT_CWODBDS"=[1]OUT_SyntheticFuels!$C$4:$C$1000)*1,("var_ncap"=[1]OUT_SyntheticFuels!$B$4:$B$1000)*1,[1]OUT_SyntheticFuels!F$4:F$1000)</f>
        <v>2.9188556711350301E-7</v>
      </c>
      <c r="H2325" s="7" cm="1">
        <f t="array" ref="H2325">SUMPRODUCT(("CT_CWODBDS"=[1]OUT_SyntheticFuels!$C$4:$C$1000)*1,("var_ncap"=[1]OUT_SyntheticFuels!$B$4:$B$1000)*1,[1]OUT_SyntheticFuels!G$4:G$1000)</f>
        <v>3.5193249946482401E-7</v>
      </c>
      <c r="I2325" s="7" cm="1">
        <f t="array" ref="I2325">SUMPRODUCT(("CT_CWODBDS"=[1]OUT_SyntheticFuels!$C$4:$C$1000)*1,("var_ncap"=[1]OUT_SyntheticFuels!$B$4:$B$1000)*1,[1]OUT_SyntheticFuels!H$4:H$1000)</f>
        <v>3.5087168824826599E-7</v>
      </c>
      <c r="J2325" s="7" cm="1">
        <f t="array" ref="J2325">SUMPRODUCT(("CT_CWODBDS"=[1]OUT_SyntheticFuels!$C$4:$C$1000)*1,("var_ncap"=[1]OUT_SyntheticFuels!$B$4:$B$1000)*1,[1]OUT_SyntheticFuels!I$4:I$1000)</f>
        <v>3.42690414829651E-5</v>
      </c>
      <c r="K2325" s="7" cm="1">
        <f t="array" ref="K2325">SUMPRODUCT(("CT_CWODBDS"=[1]OUT_SyntheticFuels!$C$4:$C$1000)*1,("var_ncap"=[1]OUT_SyntheticFuels!$B$4:$B$1000)*1,[1]OUT_SyntheticFuels!J$4:J$1000)</f>
        <v>3.0866817273868798E-5</v>
      </c>
      <c r="L2325" s="7" cm="1">
        <f t="array" ref="L2325">SUMPRODUCT(("CT_CWODBDS"=[1]OUT_SyntheticFuels!$C$4:$C$1000)*1,("var_ncap"=[1]OUT_SyntheticFuels!$B$4:$B$1000)*1,[1]OUT_SyntheticFuels!K$4:K$1000)</f>
        <v>1.7698474659339E-5</v>
      </c>
      <c r="M2325" s="7" cm="1">
        <f t="array" ref="M2325">SUMPRODUCT(("CT_CWODBDS"=[1]OUT_SyntheticFuels!$C$4:$C$1000)*1,("var_ncap"=[1]OUT_SyntheticFuels!$B$4:$B$1000)*1,[1]OUT_SyntheticFuels!L$4:L$1000)</f>
        <v>1.10391064340077E-3</v>
      </c>
      <c r="N2325" s="7" cm="1">
        <f t="array" ref="N2325">SUMPRODUCT(("CT_CWODBDS"=[1]OUT_SyntheticFuels!$C$4:$C$1000)*1,("var_ncap"=[1]OUT_SyntheticFuels!$B$4:$B$1000)*1,[1]OUT_SyntheticFuels!M$4:M$1000)</f>
        <v>1.3259524269906699E-2</v>
      </c>
      <c r="O2325" s="7" cm="1">
        <f t="array" ref="O2325">SUMPRODUCT(("CT_CWODBDS"=[1]OUT_SyntheticFuels!$C$4:$C$1000)*1,("var_ncap"=[1]OUT_SyntheticFuels!$B$4:$B$1000)*1,[1]OUT_SyntheticFuels!N$4:N$1000)</f>
        <v>9.1524375862860104E-3</v>
      </c>
      <c r="P2325" s="7" cm="1">
        <f t="array" ref="P2325">SUMPRODUCT(("CT_CWODBDS"=[1]OUT_SyntheticFuels!$C$4:$C$1000)*1,("var_ncap"=[1]OUT_SyntheticFuels!$B$4:$B$1000)*1,[1]OUT_SyntheticFuels!O$4:O$1000)</f>
        <v>6.3705591288796604E-2</v>
      </c>
      <c r="Q2325" s="7" cm="1">
        <f t="array" ref="Q2325">SUMPRODUCT(("CT_CWODBDS"=[1]OUT_SyntheticFuels!$C$4:$C$1000)*1,("var_ncap"=[1]OUT_SyntheticFuels!$B$4:$B$1000)*1,[1]OUT_SyntheticFuels!P$4:P$1000)</f>
        <v>1.9114600798767301E-2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0</v>
      </c>
      <c r="L2326" s="7" cm="1">
        <f t="array" ref="L2326">SUMPRODUCT(("CT_CWODBDSCCS"=[1]OUT_SyntheticFuels!$C$4:$C$1000)*1,("var_ncap"=[1]OUT_SyntheticFuels!$B$4:$B$1000)*1,[1]OUT_SyntheticFuels!K$4:K$1000)</f>
        <v>0</v>
      </c>
      <c r="M2326" s="7" cm="1">
        <f t="array" ref="M2326">SUMPRODUCT(("CT_CWODBDSCCS"=[1]OUT_SyntheticFuels!$C$4:$C$1000)*1,("var_ncap"=[1]OUT_SyntheticFuels!$B$4:$B$1000)*1,[1]OUT_SyntheticFuels!L$4:L$1000)</f>
        <v>0</v>
      </c>
      <c r="N2326" s="7" cm="1">
        <f t="array" ref="N2326">SUMPRODUCT(("CT_CWODBDSCCS"=[1]OUT_SyntheticFuels!$C$4:$C$1000)*1,("var_ncap"=[1]OUT_SyntheticFuels!$B$4:$B$1000)*1,[1]OUT_SyntheticFuels!M$4:M$1000)</f>
        <v>0</v>
      </c>
      <c r="O2326" s="7" cm="1">
        <f t="array" ref="O2326">SUMPRODUCT(("CT_CWODBDSCCS"=[1]OUT_SyntheticFuels!$C$4:$C$1000)*1,("var_ncap"=[1]OUT_SyntheticFuels!$B$4:$B$1000)*1,[1]OUT_SyntheticFuels!N$4:N$1000)</f>
        <v>0</v>
      </c>
      <c r="P2326" s="7" cm="1">
        <f t="array" ref="P2326">SUMPRODUCT(("CT_CWODBDSCCS"=[1]OUT_SyntheticFuels!$C$4:$C$1000)*1,("var_ncap"=[1]OUT_SyntheticFuels!$B$4:$B$1000)*1,[1]OUT_SyntheticFuels!O$4:O$1000)</f>
        <v>0</v>
      </c>
      <c r="Q2326" s="7" cm="1">
        <f t="array" ref="Q2326">SUMPRODUCT(("CT_CWODBDSCCS"=[1]OUT_SyntheticFuels!$C$4:$C$1000)*1,("var_ncap"=[1]OUT_SyntheticFuels!$B$4:$B$1000)*1,[1]OUT_SyntheticFuels!P$4:P$1000)</f>
        <v>0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4.9962004824190397E-3</v>
      </c>
      <c r="G2327" s="7" cm="1">
        <f t="array" ref="G2327">SUMPRODUCT(("CT_CWODETH"=[1]OUT_SyntheticFuels!$C$4:$C$1000)*1,("var_ncap"=[1]OUT_SyntheticFuels!$B$4:$B$1000)*1,[1]OUT_SyntheticFuels!F$4:F$1000)</f>
        <v>3.1024728503457002E-7</v>
      </c>
      <c r="H2327" s="7" cm="1">
        <f t="array" ref="H2327">SUMPRODUCT(("CT_CWODETH"=[1]OUT_SyntheticFuels!$C$4:$C$1000)*1,("var_ncap"=[1]OUT_SyntheticFuels!$B$4:$B$1000)*1,[1]OUT_SyntheticFuels!G$4:G$1000)</f>
        <v>3.81133570157426E-7</v>
      </c>
      <c r="I2327" s="7" cm="1">
        <f t="array" ref="I2327">SUMPRODUCT(("CT_CWODETH"=[1]OUT_SyntheticFuels!$C$4:$C$1000)*1,("var_ncap"=[1]OUT_SyntheticFuels!$B$4:$B$1000)*1,[1]OUT_SyntheticFuels!H$4:H$1000)</f>
        <v>3.2240146080029899E-7</v>
      </c>
      <c r="J2327" s="7" cm="1">
        <f t="array" ref="J2327">SUMPRODUCT(("CT_CWODETH"=[1]OUT_SyntheticFuels!$C$4:$C$1000)*1,("var_ncap"=[1]OUT_SyntheticFuels!$B$4:$B$1000)*1,[1]OUT_SyntheticFuels!I$4:I$1000)</f>
        <v>2.7855906659582602E-6</v>
      </c>
      <c r="K2327" s="7" cm="1">
        <f t="array" ref="K2327">SUMPRODUCT(("CT_CWODETH"=[1]OUT_SyntheticFuels!$C$4:$C$1000)*1,("var_ncap"=[1]OUT_SyntheticFuels!$B$4:$B$1000)*1,[1]OUT_SyntheticFuels!J$4:J$1000)</f>
        <v>1.49396285543991E-5</v>
      </c>
      <c r="L2327" s="7" cm="1">
        <f t="array" ref="L2327">SUMPRODUCT(("CT_CWODETH"=[1]OUT_SyntheticFuels!$C$4:$C$1000)*1,("var_ncap"=[1]OUT_SyntheticFuels!$B$4:$B$1000)*1,[1]OUT_SyntheticFuels!K$4:K$1000)</f>
        <v>1.92025616213769E-5</v>
      </c>
      <c r="M2327" s="7" cm="1">
        <f t="array" ref="M2327">SUMPRODUCT(("CT_CWODETH"=[1]OUT_SyntheticFuels!$C$4:$C$1000)*1,("var_ncap"=[1]OUT_SyntheticFuels!$B$4:$B$1000)*1,[1]OUT_SyntheticFuels!L$4:L$1000)</f>
        <v>3.5627150147353097E-5</v>
      </c>
      <c r="N2327" s="7" cm="1">
        <f t="array" ref="N2327">SUMPRODUCT(("CT_CWODETH"=[1]OUT_SyntheticFuels!$C$4:$C$1000)*1,("var_ncap"=[1]OUT_SyntheticFuels!$B$4:$B$1000)*1,[1]OUT_SyntheticFuels!M$4:M$1000)</f>
        <v>2.20490457420184E-6</v>
      </c>
      <c r="O2327" s="7" cm="1">
        <f t="array" ref="O2327">SUMPRODUCT(("CT_CWODETH"=[1]OUT_SyntheticFuels!$C$4:$C$1000)*1,("var_ncap"=[1]OUT_SyntheticFuels!$B$4:$B$1000)*1,[1]OUT_SyntheticFuels!N$4:N$1000)</f>
        <v>5.58477221172316E-5</v>
      </c>
      <c r="P2327" s="7" cm="1">
        <f t="array" ref="P2327">SUMPRODUCT(("CT_CWODETH"=[1]OUT_SyntheticFuels!$C$4:$C$1000)*1,("var_ncap"=[1]OUT_SyntheticFuels!$B$4:$B$1000)*1,[1]OUT_SyntheticFuels!O$4:O$1000)</f>
        <v>8.4598770915040093E-6</v>
      </c>
      <c r="Q2327" s="7" cm="1">
        <f t="array" ref="Q2327">SUMPRODUCT(("CT_CWODETH"=[1]OUT_SyntheticFuels!$C$4:$C$1000)*1,("var_ncap"=[1]OUT_SyntheticFuels!$B$4:$B$1000)*1,[1]OUT_SyntheticFuels!P$4:P$1000)</f>
        <v>1.42102534618009E-4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0</v>
      </c>
      <c r="L2328" s="7" cm="1">
        <f t="array" ref="L2328">SUMPRODUCT(("CT_CWODETHCCS"=[1]OUT_SyntheticFuels!$C$4:$C$1000)*1,("var_ncap"=[1]OUT_SyntheticFuels!$B$4:$B$1000)*1,[1]OUT_SyntheticFuels!K$4:K$1000)</f>
        <v>0</v>
      </c>
      <c r="M2328" s="7" cm="1">
        <f t="array" ref="M2328">SUMPRODUCT(("CT_CWODETHCCS"=[1]OUT_SyntheticFuels!$C$4:$C$1000)*1,("var_ncap"=[1]OUT_SyntheticFuels!$B$4:$B$1000)*1,[1]OUT_SyntheticFuels!L$4:L$1000)</f>
        <v>0</v>
      </c>
      <c r="N2328" s="7" cm="1">
        <f t="array" ref="N2328">SUMPRODUCT(("CT_CWODETHCCS"=[1]OUT_SyntheticFuels!$C$4:$C$1000)*1,("var_ncap"=[1]OUT_SyntheticFuels!$B$4:$B$1000)*1,[1]OUT_SyntheticFuels!M$4:M$1000)</f>
        <v>0</v>
      </c>
      <c r="O2328" s="7" cm="1">
        <f t="array" ref="O2328">SUMPRODUCT(("CT_CWODETHCCS"=[1]OUT_SyntheticFuels!$C$4:$C$1000)*1,("var_ncap"=[1]OUT_SyntheticFuels!$B$4:$B$1000)*1,[1]OUT_SyntheticFuels!N$4:N$1000)</f>
        <v>0</v>
      </c>
      <c r="P2328" s="7" cm="1">
        <f t="array" ref="P2328">SUMPRODUCT(("CT_CWODETHCCS"=[1]OUT_SyntheticFuels!$C$4:$C$1000)*1,("var_ncap"=[1]OUT_SyntheticFuels!$B$4:$B$1000)*1,[1]OUT_SyntheticFuels!O$4:O$1000)</f>
        <v>0</v>
      </c>
      <c r="Q2328" s="7" cm="1">
        <f t="array" ref="Q2328">SUMPRODUCT(("CT_CWODETHCCS"=[1]OUT_SyntheticFuels!$C$4:$C$1000)*1,("var_ncap"=[1]OUT_SyntheticFuels!$B$4:$B$1000)*1,[1]OUT_SyntheticFuels!P$4:P$1000)</f>
        <v>0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5.0849467424296899E-2</v>
      </c>
      <c r="G2329" s="7" cm="1">
        <f t="array" ref="G2329">SUMPRODUCT(("SUP_MNRBIO"=[1]OUT_SyntheticFuels!$C$4:$C$1000)*1,("var_ncap"=[1]OUT_SyntheticFuels!$B$4:$B$1000)*1,[1]OUT_SyntheticFuels!F$4:F$1000)</f>
        <v>0.111280238345877</v>
      </c>
      <c r="H2329" s="7" cm="1">
        <f t="array" ref="H2329">SUMPRODUCT(("SUP_MNRBIO"=[1]OUT_SyntheticFuels!$C$4:$C$1000)*1,("var_ncap"=[1]OUT_SyntheticFuels!$B$4:$B$1000)*1,[1]OUT_SyntheticFuels!G$4:G$1000)</f>
        <v>2.7058622505710399E-4</v>
      </c>
      <c r="I2329" s="7" cm="1">
        <f t="array" ref="I2329">SUMPRODUCT(("SUP_MNRBIO"=[1]OUT_SyntheticFuels!$C$4:$C$1000)*1,("var_ncap"=[1]OUT_SyntheticFuels!$B$4:$B$1000)*1,[1]OUT_SyntheticFuels!H$4:H$1000)</f>
        <v>4.8187042494743797E-6</v>
      </c>
      <c r="J2329" s="7" cm="1">
        <f t="array" ref="J2329">SUMPRODUCT(("SUP_MNRBIO"=[1]OUT_SyntheticFuels!$C$4:$C$1000)*1,("var_ncap"=[1]OUT_SyntheticFuels!$B$4:$B$1000)*1,[1]OUT_SyntheticFuels!I$4:I$1000)</f>
        <v>1.2723958988845901E-5</v>
      </c>
      <c r="K2329" s="7" cm="1">
        <f t="array" ref="K2329">SUMPRODUCT(("SUP_MNRBIO"=[1]OUT_SyntheticFuels!$C$4:$C$1000)*1,("var_ncap"=[1]OUT_SyntheticFuels!$B$4:$B$1000)*1,[1]OUT_SyntheticFuels!J$4:J$1000)</f>
        <v>7.2640855202070503E-2</v>
      </c>
      <c r="L2329" s="7" cm="1">
        <f t="array" ref="L2329">SUMPRODUCT(("SUP_MNRBIO"=[1]OUT_SyntheticFuels!$C$4:$C$1000)*1,("var_ncap"=[1]OUT_SyntheticFuels!$B$4:$B$1000)*1,[1]OUT_SyntheticFuels!K$4:K$1000)</f>
        <v>8.9725204145385304E-2</v>
      </c>
      <c r="M2329" s="7" cm="1">
        <f t="array" ref="M2329">SUMPRODUCT(("SUP_MNRBIO"=[1]OUT_SyntheticFuels!$C$4:$C$1000)*1,("var_ncap"=[1]OUT_SyntheticFuels!$B$4:$B$1000)*1,[1]OUT_SyntheticFuels!L$4:L$1000)</f>
        <v>7.1862584566553703E-5</v>
      </c>
      <c r="N2329" s="7" cm="1">
        <f t="array" ref="N2329">SUMPRODUCT(("SUP_MNRBIO"=[1]OUT_SyntheticFuels!$C$4:$C$1000)*1,("var_ncap"=[1]OUT_SyntheticFuels!$B$4:$B$1000)*1,[1]OUT_SyntheticFuels!M$4:M$1000)</f>
        <v>9.6174230982920793E-3</v>
      </c>
      <c r="O2329" s="7" cm="1">
        <f t="array" ref="O2329">SUMPRODUCT(("SUP_MNRBIO"=[1]OUT_SyntheticFuels!$C$4:$C$1000)*1,("var_ncap"=[1]OUT_SyntheticFuels!$B$4:$B$1000)*1,[1]OUT_SyntheticFuels!N$4:N$1000)</f>
        <v>6.3027070825154297E-2</v>
      </c>
      <c r="P2329" s="7" cm="1">
        <f t="array" ref="P2329">SUMPRODUCT(("SUP_MNRBIO"=[1]OUT_SyntheticFuels!$C$4:$C$1000)*1,("var_ncap"=[1]OUT_SyntheticFuels!$B$4:$B$1000)*1,[1]OUT_SyntheticFuels!O$4:O$1000)</f>
        <v>8.9722757949525903E-2</v>
      </c>
      <c r="Q2329" s="7" cm="1">
        <f t="array" ref="Q2329">SUMPRODUCT(("SUP_MNRBIO"=[1]OUT_SyntheticFuels!$C$4:$C$1000)*1,("var_ncap"=[1]OUT_SyntheticFuels!$B$4:$B$1000)*1,[1]OUT_SyntheticFuels!P$4:P$1000)</f>
        <v>9.4798143760937897E-5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4.0999106194101803E-3</v>
      </c>
      <c r="G2330" s="7" cm="1">
        <f t="array" ref="G2330">SUMPRODUCT(("SUP_WSTBIO"=[1]OUT_SyntheticFuels!$C$4:$C$1000)*1,("var_ncap"=[1]OUT_SyntheticFuels!$B$4:$B$1000)*1,[1]OUT_SyntheticFuels!F$4:F$1000)</f>
        <v>5.2325160484452699E-3</v>
      </c>
      <c r="H2330" s="7" cm="1">
        <f t="array" ref="H2330">SUMPRODUCT(("SUP_WSTBIO"=[1]OUT_SyntheticFuels!$C$4:$C$1000)*1,("var_ncap"=[1]OUT_SyntheticFuels!$B$4:$B$1000)*1,[1]OUT_SyntheticFuels!G$4:G$1000)</f>
        <v>2.5992535831200802E-6</v>
      </c>
      <c r="I2330" s="7" cm="1">
        <f t="array" ref="I2330">SUMPRODUCT(("SUP_WSTBIO"=[1]OUT_SyntheticFuels!$C$4:$C$1000)*1,("var_ncap"=[1]OUT_SyntheticFuels!$B$4:$B$1000)*1,[1]OUT_SyntheticFuels!H$4:H$1000)</f>
        <v>7.2848870801447405E-2</v>
      </c>
      <c r="J2330" s="7" cm="1">
        <f t="array" ref="J2330">SUMPRODUCT(("SUP_WSTBIO"=[1]OUT_SyntheticFuels!$C$4:$C$1000)*1,("var_ncap"=[1]OUT_SyntheticFuels!$B$4:$B$1000)*1,[1]OUT_SyntheticFuels!I$4:I$1000)</f>
        <v>0.116853235309266</v>
      </c>
      <c r="K2330" s="7" cm="1">
        <f t="array" ref="K2330">SUMPRODUCT(("SUP_WSTBIO"=[1]OUT_SyntheticFuels!$C$4:$C$1000)*1,("var_ncap"=[1]OUT_SyntheticFuels!$B$4:$B$1000)*1,[1]OUT_SyntheticFuels!J$4:J$1000)</f>
        <v>1.5982805242755801E-2</v>
      </c>
      <c r="L2330" s="7" cm="1">
        <f t="array" ref="L2330">SUMPRODUCT(("SUP_WSTBIO"=[1]OUT_SyntheticFuels!$C$4:$C$1000)*1,("var_ncap"=[1]OUT_SyntheticFuels!$B$4:$B$1000)*1,[1]OUT_SyntheticFuels!K$4:K$1000)</f>
        <v>2.1939640638420799E-2</v>
      </c>
      <c r="M2330" s="7" cm="1">
        <f t="array" ref="M2330">SUMPRODUCT(("SUP_WSTBIO"=[1]OUT_SyntheticFuels!$C$4:$C$1000)*1,("var_ncap"=[1]OUT_SyntheticFuels!$B$4:$B$1000)*1,[1]OUT_SyntheticFuels!L$4:L$1000)</f>
        <v>4.36866843040924E-2</v>
      </c>
      <c r="N2330" s="7" cm="1">
        <f t="array" ref="N2330">SUMPRODUCT(("SUP_WSTBIO"=[1]OUT_SyntheticFuels!$C$4:$C$1000)*1,("var_ncap"=[1]OUT_SyntheticFuels!$B$4:$B$1000)*1,[1]OUT_SyntheticFuels!M$4:M$1000)</f>
        <v>8.3493839890838695E-2</v>
      </c>
      <c r="O2330" s="7" cm="1">
        <f t="array" ref="O2330">SUMPRODUCT(("SUP_WSTBIO"=[1]OUT_SyntheticFuels!$C$4:$C$1000)*1,("var_ncap"=[1]OUT_SyntheticFuels!$B$4:$B$1000)*1,[1]OUT_SyntheticFuels!N$4:N$1000)</f>
        <v>4.9333098801320197E-2</v>
      </c>
      <c r="P2330" s="7" cm="1">
        <f t="array" ref="P2330">SUMPRODUCT(("SUP_WSTBIO"=[1]OUT_SyntheticFuels!$C$4:$C$1000)*1,("var_ncap"=[1]OUT_SyntheticFuels!$B$4:$B$1000)*1,[1]OUT_SyntheticFuels!O$4:O$1000)</f>
        <v>2.1937320629829601E-2</v>
      </c>
      <c r="Q2330" s="7" cm="1">
        <f t="array" ref="Q2330">SUMPRODUCT(("SUP_WSTBIO"=[1]OUT_SyntheticFuels!$C$4:$C$1000)*1,("var_ncap"=[1]OUT_SyntheticFuels!$B$4:$B$1000)*1,[1]OUT_SyntheticFuels!P$4:P$1000)</f>
        <v>4.3656111746943498E-2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4.5947047233115198E-5</v>
      </c>
      <c r="L2332" s="7" cm="1">
        <f t="array" ref="L2332">SUMPRODUCT(("SUP_WSTHTGBIO"=[1]OUT_SyntheticFuels!$C$4:$C$1000)*1,("var_ncap"=[1]OUT_SyntheticFuels!$B$4:$B$1000)*1,[1]OUT_SyntheticFuels!K$4:K$1000)</f>
        <v>2.7651745809465402E-6</v>
      </c>
      <c r="M2332" s="7" cm="1">
        <f t="array" ref="M2332">SUMPRODUCT(("SUP_WSTHTGBIO"=[1]OUT_SyntheticFuels!$C$4:$C$1000)*1,("var_ncap"=[1]OUT_SyntheticFuels!$B$4:$B$1000)*1,[1]OUT_SyntheticFuels!L$4:L$1000)</f>
        <v>1.0137292702688901E-5</v>
      </c>
      <c r="N2332" s="7" cm="1">
        <f t="array" ref="N2332">SUMPRODUCT(("SUP_WSTHTGBIO"=[1]OUT_SyntheticFuels!$C$4:$C$1000)*1,("var_ncap"=[1]OUT_SyntheticFuels!$B$4:$B$1000)*1,[1]OUT_SyntheticFuels!M$4:M$1000)</f>
        <v>1.5229205915242599E-6</v>
      </c>
      <c r="O2332" s="7" cm="1">
        <f t="array" ref="O2332">SUMPRODUCT(("SUP_WSTHTGBIO"=[1]OUT_SyntheticFuels!$C$4:$C$1000)*1,("var_ncap"=[1]OUT_SyntheticFuels!$B$4:$B$1000)*1,[1]OUT_SyntheticFuels!N$4:N$1000)</f>
        <v>5.6129936879489398E-5</v>
      </c>
      <c r="P2332" s="7" cm="1">
        <f t="array" ref="P2332">SUMPRODUCT(("SUP_WSTHTGBIO"=[1]OUT_SyntheticFuels!$C$4:$C$1000)*1,("var_ncap"=[1]OUT_SyntheticFuels!$B$4:$B$1000)*1,[1]OUT_SyntheticFuels!O$4:O$1000)</f>
        <v>1.2859613315832199E-6</v>
      </c>
      <c r="Q2332" s="7" cm="1">
        <f t="array" ref="Q2332">SUMPRODUCT(("SUP_WSTHTGBIO"=[1]OUT_SyntheticFuels!$C$4:$C$1000)*1,("var_ncap"=[1]OUT_SyntheticFuels!$B$4:$B$1000)*1,[1]OUT_SyntheticFuels!P$4:P$1000)</f>
        <v>7.0507897473326905E-5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0</v>
      </c>
      <c r="L2333" s="7" cm="1">
        <f t="array" ref="L2333">SUMPRODUCT(("SUP_WSTHTGBIOCCS"=[1]OUT_SyntheticFuels!$C$4:$C$1000)*1,("var_ncap"=[1]OUT_SyntheticFuels!$B$4:$B$1000)*1,[1]OUT_SyntheticFuels!K$4:K$1000)</f>
        <v>0</v>
      </c>
      <c r="M2333" s="7" cm="1">
        <f t="array" ref="M2333">SUMPRODUCT(("SUP_WSTHTGBIOCCS"=[1]OUT_SyntheticFuels!$C$4:$C$1000)*1,("var_ncap"=[1]OUT_SyntheticFuels!$B$4:$B$1000)*1,[1]OUT_SyntheticFuels!L$4:L$1000)</f>
        <v>0</v>
      </c>
      <c r="N2333" s="7" cm="1">
        <f t="array" ref="N2333">SUMPRODUCT(("SUP_WSTHTGBIOCCS"=[1]OUT_SyntheticFuels!$C$4:$C$1000)*1,("var_ncap"=[1]OUT_SyntheticFuels!$B$4:$B$1000)*1,[1]OUT_SyntheticFuels!M$4:M$1000)</f>
        <v>0</v>
      </c>
      <c r="O2333" s="7" cm="1">
        <f t="array" ref="O2333">SUMPRODUCT(("SUP_WSTHTGBIOCCS"=[1]OUT_SyntheticFuels!$C$4:$C$1000)*1,("var_ncap"=[1]OUT_SyntheticFuels!$B$4:$B$1000)*1,[1]OUT_SyntheticFuels!N$4:N$1000)</f>
        <v>0</v>
      </c>
      <c r="P2333" s="7" cm="1">
        <f t="array" ref="P2333">SUMPRODUCT(("SUP_WSTHTGBIOCCS"=[1]OUT_SyntheticFuels!$C$4:$C$1000)*1,("var_ncap"=[1]OUT_SyntheticFuels!$B$4:$B$1000)*1,[1]OUT_SyntheticFuels!O$4:O$1000)</f>
        <v>0</v>
      </c>
      <c r="Q2333" s="7" cm="1">
        <f t="array" ref="Q2333">SUMPRODUCT(("SUP_WSTHTGBIOCCS"=[1]OUT_SyntheticFuels!$C$4:$C$1000)*1,("var_ncap"=[1]OUT_SyntheticFuels!$B$4:$B$1000)*1,[1]OUT_SyntheticFuels!P$4:P$1000)</f>
        <v>0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1.36672707307128E-6</v>
      </c>
      <c r="G2334" s="7" cm="1">
        <f t="array" ref="G2334">SUMPRODUCT(("SUP_WODBIO"=[1]OUT_SyntheticFuels!$C$4:$C$1000)*1,("var_ncap"=[1]OUT_SyntheticFuels!$B$4:$B$1000)*1,[1]OUT_SyntheticFuels!F$4:F$1000)</f>
        <v>3.3957582077308601E-5</v>
      </c>
      <c r="H2334" s="7" cm="1">
        <f t="array" ref="H2334">SUMPRODUCT(("SUP_WODBIO"=[1]OUT_SyntheticFuels!$C$4:$C$1000)*1,("var_ncap"=[1]OUT_SyntheticFuels!$B$4:$B$1000)*1,[1]OUT_SyntheticFuels!G$4:G$1000)</f>
        <v>2.4715023503371299E-6</v>
      </c>
      <c r="I2334" s="7" cm="1">
        <f t="array" ref="I2334">SUMPRODUCT(("SUP_WODBIO"=[1]OUT_SyntheticFuels!$C$4:$C$1000)*1,("var_ncap"=[1]OUT_SyntheticFuels!$B$4:$B$1000)*1,[1]OUT_SyntheticFuels!H$4:H$1000)</f>
        <v>9.1294498421444502E-7</v>
      </c>
      <c r="J2334" s="7" cm="1">
        <f t="array" ref="J2334">SUMPRODUCT(("SUP_WODBIO"=[1]OUT_SyntheticFuels!$C$4:$C$1000)*1,("var_ncap"=[1]OUT_SyntheticFuels!$B$4:$B$1000)*1,[1]OUT_SyntheticFuels!I$4:I$1000)</f>
        <v>2.7202149820967001E-5</v>
      </c>
      <c r="K2334" s="7" cm="1">
        <f t="array" ref="K2334">SUMPRODUCT(("SUP_WODBIO"=[1]OUT_SyntheticFuels!$C$4:$C$1000)*1,("var_ncap"=[1]OUT_SyntheticFuels!$B$4:$B$1000)*1,[1]OUT_SyntheticFuels!J$4:J$1000)</f>
        <v>8.8690212461424603E-6</v>
      </c>
      <c r="L2334" s="7" cm="1">
        <f t="array" ref="L2334">SUMPRODUCT(("SUP_WODBIO"=[1]OUT_SyntheticFuels!$C$4:$C$1000)*1,("var_ncap"=[1]OUT_SyntheticFuels!$B$4:$B$1000)*1,[1]OUT_SyntheticFuels!K$4:K$1000)</f>
        <v>2.2051399798042101E-5</v>
      </c>
      <c r="M2334" s="7" cm="1">
        <f t="array" ref="M2334">SUMPRODUCT(("SUP_WODBIO"=[1]OUT_SyntheticFuels!$C$4:$C$1000)*1,("var_ncap"=[1]OUT_SyntheticFuels!$B$4:$B$1000)*1,[1]OUT_SyntheticFuels!L$4:L$1000)</f>
        <v>3.4565441263309202E-5</v>
      </c>
      <c r="N2334" s="7" cm="1">
        <f t="array" ref="N2334">SUMPRODUCT(("SUP_WODBIO"=[1]OUT_SyntheticFuels!$C$4:$C$1000)*1,("var_ncap"=[1]OUT_SyntheticFuels!$B$4:$B$1000)*1,[1]OUT_SyntheticFuels!M$4:M$1000)</f>
        <v>2.7182788377081501E-6</v>
      </c>
      <c r="O2334" s="7" cm="1">
        <f t="array" ref="O2334">SUMPRODUCT(("SUP_WODBIO"=[1]OUT_SyntheticFuels!$C$4:$C$1000)*1,("var_ncap"=[1]OUT_SyntheticFuels!$B$4:$B$1000)*1,[1]OUT_SyntheticFuels!N$4:N$1000)</f>
        <v>5.0159605488694697E-5</v>
      </c>
      <c r="P2334" s="7" cm="1">
        <f t="array" ref="P2334">SUMPRODUCT(("SUP_WODBIO"=[1]OUT_SyntheticFuels!$C$4:$C$1000)*1,("var_ncap"=[1]OUT_SyntheticFuels!$B$4:$B$1000)*1,[1]OUT_SyntheticFuels!O$4:O$1000)</f>
        <v>7.6930971352550996E-6</v>
      </c>
      <c r="Q2334" s="7" cm="1">
        <f t="array" ref="Q2334">SUMPRODUCT(("SUP_WODBIO"=[1]OUT_SyntheticFuels!$C$4:$C$1000)*1,("var_ncap"=[1]OUT_SyntheticFuels!$B$4:$B$1000)*1,[1]OUT_SyntheticFuels!P$4:P$1000)</f>
        <v>1.3623644496762899E-4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0</v>
      </c>
      <c r="L2335" s="7" cm="1">
        <f t="array" ref="L2335">SUMPRODUCT(("SUP_WODBIOCCS"=[1]OUT_SyntheticFuels!$C$4:$C$1000)*1,("var_ncap"=[1]OUT_SyntheticFuels!$B$4:$B$1000)*1,[1]OUT_SyntheticFuels!K$4:K$1000)</f>
        <v>0</v>
      </c>
      <c r="M2335" s="7" cm="1">
        <f t="array" ref="M2335">SUMPRODUCT(("SUP_WODBIOCCS"=[1]OUT_SyntheticFuels!$C$4:$C$1000)*1,("var_ncap"=[1]OUT_SyntheticFuels!$B$4:$B$1000)*1,[1]OUT_SyntheticFuels!L$4:L$1000)</f>
        <v>0</v>
      </c>
      <c r="N2335" s="7" cm="1">
        <f t="array" ref="N2335">SUMPRODUCT(("SUP_WODBIOCCS"=[1]OUT_SyntheticFuels!$C$4:$C$1000)*1,("var_ncap"=[1]OUT_SyntheticFuels!$B$4:$B$1000)*1,[1]OUT_SyntheticFuels!M$4:M$1000)</f>
        <v>0</v>
      </c>
      <c r="O2335" s="7" cm="1">
        <f t="array" ref="O2335">SUMPRODUCT(("SUP_WODBIOCCS"=[1]OUT_SyntheticFuels!$C$4:$C$1000)*1,("var_ncap"=[1]OUT_SyntheticFuels!$B$4:$B$1000)*1,[1]OUT_SyntheticFuels!N$4:N$1000)</f>
        <v>0</v>
      </c>
      <c r="P2335" s="7" cm="1">
        <f t="array" ref="P2335">SUMPRODUCT(("SUP_WODBIOCCS"=[1]OUT_SyntheticFuels!$C$4:$C$1000)*1,("var_ncap"=[1]OUT_SyntheticFuels!$B$4:$B$1000)*1,[1]OUT_SyntheticFuels!O$4:O$1000)</f>
        <v>0</v>
      </c>
      <c r="Q2335" s="7" cm="1">
        <f t="array" ref="Q2335">SUMPRODUCT(("SUP_WODBIOCCS"=[1]OUT_SyntheticFuels!$C$4:$C$1000)*1,("var_ncap"=[1]OUT_SyntheticFuels!$B$4:$B$1000)*1,[1]OUT_SyntheticFuels!P$4:P$1000)</f>
        <v>0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1.43470329096284E-2</v>
      </c>
      <c r="G2336" s="7" cm="1">
        <f t="array" ref="G2336">SUMPRODUCT(("SUP_BIONGA"=[1]OUT_SyntheticFuels!$C$4:$C$1000)*1,("var_ncap"=[1]OUT_SyntheticFuels!$B$4:$B$1000)*1,[1]OUT_SyntheticFuels!F$4:F$1000)</f>
        <v>7.0471279419566102E-2</v>
      </c>
      <c r="H2336" s="7" cm="1">
        <f t="array" ref="H2336">SUMPRODUCT(("SUP_BIONGA"=[1]OUT_SyntheticFuels!$C$4:$C$1000)*1,("var_ncap"=[1]OUT_SyntheticFuels!$B$4:$B$1000)*1,[1]OUT_SyntheticFuels!G$4:G$1000)</f>
        <v>8.3969573097831803E-7</v>
      </c>
      <c r="I2336" s="7" cm="1">
        <f t="array" ref="I2336">SUMPRODUCT(("SUP_BIONGA"=[1]OUT_SyntheticFuels!$C$4:$C$1000)*1,("var_ncap"=[1]OUT_SyntheticFuels!$B$4:$B$1000)*1,[1]OUT_SyntheticFuels!H$4:H$1000)</f>
        <v>7.6231933557216804E-7</v>
      </c>
      <c r="J2336" s="7" cm="1">
        <f t="array" ref="J2336">SUMPRODUCT(("SUP_BIONGA"=[1]OUT_SyntheticFuels!$C$4:$C$1000)*1,("var_ncap"=[1]OUT_SyntheticFuels!$B$4:$B$1000)*1,[1]OUT_SyntheticFuels!I$4:I$1000)</f>
        <v>1.48519497374619E-2</v>
      </c>
      <c r="K2336" s="7" cm="1">
        <f t="array" ref="K2336">SUMPRODUCT(("SUP_BIONGA"=[1]OUT_SyntheticFuels!$C$4:$C$1000)*1,("var_ncap"=[1]OUT_SyntheticFuels!$B$4:$B$1000)*1,[1]OUT_SyntheticFuels!J$4:J$1000)</f>
        <v>3.9957586427634299E-2</v>
      </c>
      <c r="L2336" s="7" cm="1">
        <f t="array" ref="L2336">SUMPRODUCT(("SUP_BIONGA"=[1]OUT_SyntheticFuels!$C$4:$C$1000)*1,("var_ncap"=[1]OUT_SyntheticFuels!$B$4:$B$1000)*1,[1]OUT_SyntheticFuels!K$4:K$1000)</f>
        <v>4.9274141277838003E-2</v>
      </c>
      <c r="M2336" s="7" cm="1">
        <f t="array" ref="M2336">SUMPRODUCT(("SUP_BIONGA"=[1]OUT_SyntheticFuels!$C$4:$C$1000)*1,("var_ncap"=[1]OUT_SyntheticFuels!$B$4:$B$1000)*1,[1]OUT_SyntheticFuels!L$4:L$1000)</f>
        <v>9.3808462002240698E-5</v>
      </c>
      <c r="N2336" s="7" cm="1">
        <f t="array" ref="N2336">SUMPRODUCT(("SUP_BIONGA"=[1]OUT_SyntheticFuels!$C$4:$C$1000)*1,("var_ncap"=[1]OUT_SyntheticFuels!$B$4:$B$1000)*1,[1]OUT_SyntheticFuels!M$4:M$1000)</f>
        <v>1.5630809023933E-2</v>
      </c>
      <c r="O2336" s="7" cm="1">
        <f t="array" ref="O2336">SUMPRODUCT(("SUP_BIONGA"=[1]OUT_SyntheticFuels!$C$4:$C$1000)*1,("var_ncap"=[1]OUT_SyntheticFuels!$B$4:$B$1000)*1,[1]OUT_SyntheticFuels!N$4:N$1000)</f>
        <v>3.9217087305039602E-2</v>
      </c>
      <c r="P2336" s="7" cm="1">
        <f t="array" ref="P2336">SUMPRODUCT(("SUP_BIONGA"=[1]OUT_SyntheticFuels!$C$4:$C$1000)*1,("var_ncap"=[1]OUT_SyntheticFuels!$B$4:$B$1000)*1,[1]OUT_SyntheticFuels!O$4:O$1000)</f>
        <v>4.9273249896835902E-2</v>
      </c>
      <c r="Q2336" s="7" cm="1">
        <f t="array" ref="Q2336">SUMPRODUCT(("SUP_BIONGA"=[1]OUT_SyntheticFuels!$C$4:$C$1000)*1,("var_ncap"=[1]OUT_SyntheticFuels!$B$4:$B$1000)*1,[1]OUT_SyntheticFuels!P$4:P$1000)</f>
        <v>3.0492954261284301E-4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0.16151804025848299</v>
      </c>
      <c r="G2337" s="7" cm="1">
        <f t="array" ref="G2337">SUMPRODUCT(("CT_CWODPLT"=[1]OUT_SyntheticFuels!$C$4:$C$1000)*1,("var_ncap"=[1]OUT_SyntheticFuels!$B$4:$B$1000)*1,[1]OUT_SyntheticFuels!F$4:F$1000)</f>
        <v>5.0995026197384698E-2</v>
      </c>
      <c r="H2337" s="7" cm="1">
        <f t="array" ref="H2337">SUMPRODUCT(("CT_CWODPLT"=[1]OUT_SyntheticFuels!$C$4:$C$1000)*1,("var_ncap"=[1]OUT_SyntheticFuels!$B$4:$B$1000)*1,[1]OUT_SyntheticFuels!G$4:G$1000)</f>
        <v>6.1748158061434803E-6</v>
      </c>
      <c r="I2337" s="7" cm="1">
        <f t="array" ref="I2337">SUMPRODUCT(("CT_CWODPLT"=[1]OUT_SyntheticFuels!$C$4:$C$1000)*1,("var_ncap"=[1]OUT_SyntheticFuels!$B$4:$B$1000)*1,[1]OUT_SyntheticFuels!H$4:H$1000)</f>
        <v>7.7207044204448904E-4</v>
      </c>
      <c r="J2337" s="7" cm="1">
        <f t="array" ref="J2337">SUMPRODUCT(("CT_CWODPLT"=[1]OUT_SyntheticFuels!$C$4:$C$1000)*1,("var_ncap"=[1]OUT_SyntheticFuels!$B$4:$B$1000)*1,[1]OUT_SyntheticFuels!I$4:I$1000)</f>
        <v>0.16931908226408399</v>
      </c>
      <c r="K2337" s="7" cm="1">
        <f t="array" ref="K2337">SUMPRODUCT(("CT_CWODPLT"=[1]OUT_SyntheticFuels!$C$4:$C$1000)*1,("var_ncap"=[1]OUT_SyntheticFuels!$B$4:$B$1000)*1,[1]OUT_SyntheticFuels!J$4:J$1000)</f>
        <v>0.196120119312995</v>
      </c>
      <c r="L2337" s="7" cm="1">
        <f t="array" ref="L2337">SUMPRODUCT(("CT_CWODPLT"=[1]OUT_SyntheticFuels!$C$4:$C$1000)*1,("var_ncap"=[1]OUT_SyntheticFuels!$B$4:$B$1000)*1,[1]OUT_SyntheticFuels!K$4:K$1000)</f>
        <v>9.7910024213829397E-2</v>
      </c>
      <c r="M2337" s="7" cm="1">
        <f t="array" ref="M2337">SUMPRODUCT(("CT_CWODPLT"=[1]OUT_SyntheticFuels!$C$4:$C$1000)*1,("var_ncap"=[1]OUT_SyntheticFuels!$B$4:$B$1000)*1,[1]OUT_SyntheticFuels!L$4:L$1000)</f>
        <v>7.2428676631419199E-3</v>
      </c>
      <c r="N2337" s="7" cm="1">
        <f t="array" ref="N2337">SUMPRODUCT(("CT_CWODPLT"=[1]OUT_SyntheticFuels!$C$4:$C$1000)*1,("var_ncap"=[1]OUT_SyntheticFuels!$B$4:$B$1000)*1,[1]OUT_SyntheticFuels!M$4:M$1000)</f>
        <v>0.14296831954386</v>
      </c>
      <c r="O2337" s="7" cm="1">
        <f t="array" ref="O2337">SUMPRODUCT(("CT_CWODPLT"=[1]OUT_SyntheticFuels!$C$4:$C$1000)*1,("var_ncap"=[1]OUT_SyntheticFuels!$B$4:$B$1000)*1,[1]OUT_SyntheticFuels!N$4:N$1000)</f>
        <v>0.22205564171000999</v>
      </c>
      <c r="P2337" s="7" cm="1">
        <f t="array" ref="P2337">SUMPRODUCT(("CT_CWODPLT"=[1]OUT_SyntheticFuels!$C$4:$C$1000)*1,("var_ncap"=[1]OUT_SyntheticFuels!$B$4:$B$1000)*1,[1]OUT_SyntheticFuels!O$4:O$1000)</f>
        <v>9.2298161932344497E-2</v>
      </c>
      <c r="Q2337" s="7" cm="1">
        <f t="array" ref="Q2337">SUMPRODUCT(("CT_CWODPLT"=[1]OUT_SyntheticFuels!$C$4:$C$1000)*1,("var_ncap"=[1]OUT_SyntheticFuels!$B$4:$B$1000)*1,[1]OUT_SyntheticFuels!P$4:P$1000)</f>
        <v>2.7632634269775399E-4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1.4595196386991499E-6</v>
      </c>
      <c r="J2338" s="7" cm="1">
        <f t="array" ref="J2338">SUMPRODUCT(("SUP_H2NGA"=[1]OUT_SyntheticFuels!$C$4:$C$1000)*1,("var_ncap"=[1]OUT_SyntheticFuels!$B$4:$B$1000)*1,[1]OUT_SyntheticFuels!I$4:I$1000)</f>
        <v>2.2122876046996601E-6</v>
      </c>
      <c r="K2338" s="7" cm="1">
        <f t="array" ref="K2338">SUMPRODUCT(("SUP_H2NGA"=[1]OUT_SyntheticFuels!$C$4:$C$1000)*1,("var_ncap"=[1]OUT_SyntheticFuels!$B$4:$B$1000)*1,[1]OUT_SyntheticFuels!J$4:J$1000)</f>
        <v>2.4305351289415201E-6</v>
      </c>
      <c r="L2338" s="7" cm="1">
        <f t="array" ref="L2338">SUMPRODUCT(("SUP_H2NGA"=[1]OUT_SyntheticFuels!$C$4:$C$1000)*1,("var_ncap"=[1]OUT_SyntheticFuels!$B$4:$B$1000)*1,[1]OUT_SyntheticFuels!K$4:K$1000)</f>
        <v>2.9643339633131898E-6</v>
      </c>
      <c r="M2338" s="7" cm="1">
        <f t="array" ref="M2338">SUMPRODUCT(("SUP_H2NGA"=[1]OUT_SyntheticFuels!$C$4:$C$1000)*1,("var_ncap"=[1]OUT_SyntheticFuels!$B$4:$B$1000)*1,[1]OUT_SyntheticFuels!L$4:L$1000)</f>
        <v>3.1930489478757799E-6</v>
      </c>
      <c r="N2338" s="7" cm="1">
        <f t="array" ref="N2338">SUMPRODUCT(("SUP_H2NGA"=[1]OUT_SyntheticFuels!$C$4:$C$1000)*1,("var_ncap"=[1]OUT_SyntheticFuels!$B$4:$B$1000)*1,[1]OUT_SyntheticFuels!M$4:M$1000)</f>
        <v>2.5532835581723899E-6</v>
      </c>
      <c r="O2338" s="7" cm="1">
        <f t="array" ref="O2338">SUMPRODUCT(("SUP_H2NGA"=[1]OUT_SyntheticFuels!$C$4:$C$1000)*1,("var_ncap"=[1]OUT_SyntheticFuels!$B$4:$B$1000)*1,[1]OUT_SyntheticFuels!N$4:N$1000)</f>
        <v>1.36371356417187E-6</v>
      </c>
      <c r="P2338" s="7" cm="1">
        <f t="array" ref="P2338">SUMPRODUCT(("SUP_H2NGA"=[1]OUT_SyntheticFuels!$C$4:$C$1000)*1,("var_ncap"=[1]OUT_SyntheticFuels!$B$4:$B$1000)*1,[1]OUT_SyntheticFuels!O$4:O$1000)</f>
        <v>1.9140902173988699E-6</v>
      </c>
      <c r="Q2338" s="7" cm="1">
        <f t="array" ref="Q2338">SUMPRODUCT(("SUP_H2NGA"=[1]OUT_SyntheticFuels!$C$4:$C$1000)*1,("var_ncap"=[1]OUT_SyntheticFuels!$B$4:$B$1000)*1,[1]OUT_SyntheticFuels!P$4:P$1000)</f>
        <v>6.0746549878283304E-6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1.8722398155616099E-6</v>
      </c>
      <c r="J2339" s="7" cm="1">
        <f t="array" ref="J2339">SUMPRODUCT(("SUP_H2DSL"=[1]OUT_SyntheticFuels!$C$4:$C$1000)*1,("var_ncap"=[1]OUT_SyntheticFuels!$B$4:$B$1000)*1,[1]OUT_SyntheticFuels!I$4:I$1000)</f>
        <v>2.96341476437955E-6</v>
      </c>
      <c r="K2339" s="7" cm="1">
        <f t="array" ref="K2339">SUMPRODUCT(("SUP_H2DSL"=[1]OUT_SyntheticFuels!$C$4:$C$1000)*1,("var_ncap"=[1]OUT_SyntheticFuels!$B$4:$B$1000)*1,[1]OUT_SyntheticFuels!J$4:J$1000)</f>
        <v>2.75168041915771E-6</v>
      </c>
      <c r="L2339" s="7" cm="1">
        <f t="array" ref="L2339">SUMPRODUCT(("SUP_H2DSL"=[1]OUT_SyntheticFuels!$C$4:$C$1000)*1,("var_ncap"=[1]OUT_SyntheticFuels!$B$4:$B$1000)*1,[1]OUT_SyntheticFuels!K$4:K$1000)</f>
        <v>3.3161592947470598E-6</v>
      </c>
      <c r="M2339" s="7" cm="1">
        <f t="array" ref="M2339">SUMPRODUCT(("SUP_H2DSL"=[1]OUT_SyntheticFuels!$C$4:$C$1000)*1,("var_ncap"=[1]OUT_SyntheticFuels!$B$4:$B$1000)*1,[1]OUT_SyntheticFuels!L$4:L$1000)</f>
        <v>3.7854286566869801E-6</v>
      </c>
      <c r="N2339" s="7" cm="1">
        <f t="array" ref="N2339">SUMPRODUCT(("SUP_H2DSL"=[1]OUT_SyntheticFuels!$C$4:$C$1000)*1,("var_ncap"=[1]OUT_SyntheticFuels!$B$4:$B$1000)*1,[1]OUT_SyntheticFuels!M$4:M$1000)</f>
        <v>4.0636856592471603E-6</v>
      </c>
      <c r="O2339" s="7" cm="1">
        <f t="array" ref="O2339">SUMPRODUCT(("SUP_H2DSL"=[1]OUT_SyntheticFuels!$C$4:$C$1000)*1,("var_ncap"=[1]OUT_SyntheticFuels!$B$4:$B$1000)*1,[1]OUT_SyntheticFuels!N$4:N$1000)</f>
        <v>1.8833919696948599E-6</v>
      </c>
      <c r="P2339" s="7" cm="1">
        <f t="array" ref="P2339">SUMPRODUCT(("SUP_H2DSL"=[1]OUT_SyntheticFuels!$C$4:$C$1000)*1,("var_ncap"=[1]OUT_SyntheticFuels!$B$4:$B$1000)*1,[1]OUT_SyntheticFuels!O$4:O$1000)</f>
        <v>2.6062973702470299E-6</v>
      </c>
      <c r="Q2339" s="7" cm="1">
        <f t="array" ref="Q2339">SUMPRODUCT(("SUP_H2DSL"=[1]OUT_SyntheticFuels!$C$4:$C$1000)*1,("var_ncap"=[1]OUT_SyntheticFuels!$B$4:$B$1000)*1,[1]OUT_SyntheticFuels!P$4:P$1000)</f>
        <v>9.0431184866458908E-6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1.7199474472427699E-6</v>
      </c>
      <c r="J2340" s="7" cm="1">
        <f t="array" ref="J2340">SUMPRODUCT(("SUP_H2GSL"=[1]OUT_SyntheticFuels!$C$4:$C$1000)*1,("var_ncap"=[1]OUT_SyntheticFuels!$B$4:$B$1000)*1,[1]OUT_SyntheticFuels!I$4:I$1000)</f>
        <v>2.7034838247687398E-6</v>
      </c>
      <c r="K2340" s="7" cm="1">
        <f t="array" ref="K2340">SUMPRODUCT(("SUP_H2GSL"=[1]OUT_SyntheticFuels!$C$4:$C$1000)*1,("var_ncap"=[1]OUT_SyntheticFuels!$B$4:$B$1000)*1,[1]OUT_SyntheticFuels!J$4:J$1000)</f>
        <v>2.5053552419858298E-6</v>
      </c>
      <c r="L2340" s="7" cm="1">
        <f t="array" ref="L2340">SUMPRODUCT(("SUP_H2GSL"=[1]OUT_SyntheticFuels!$C$4:$C$1000)*1,("var_ncap"=[1]OUT_SyntheticFuels!$B$4:$B$1000)*1,[1]OUT_SyntheticFuels!K$4:K$1000)</f>
        <v>3.0007610424174399E-6</v>
      </c>
      <c r="M2340" s="7" cm="1">
        <f t="array" ref="M2340">SUMPRODUCT(("SUP_H2GSL"=[1]OUT_SyntheticFuels!$C$4:$C$1000)*1,("var_ncap"=[1]OUT_SyntheticFuels!$B$4:$B$1000)*1,[1]OUT_SyntheticFuels!L$4:L$1000)</f>
        <v>3.3929196869749398E-6</v>
      </c>
      <c r="N2340" s="7" cm="1">
        <f t="array" ref="N2340">SUMPRODUCT(("SUP_H2GSL"=[1]OUT_SyntheticFuels!$C$4:$C$1000)*1,("var_ncap"=[1]OUT_SyntheticFuels!$B$4:$B$1000)*1,[1]OUT_SyntheticFuels!M$4:M$1000)</f>
        <v>3.64058434204258E-6</v>
      </c>
      <c r="O2340" s="7" cm="1">
        <f t="array" ref="O2340">SUMPRODUCT(("SUP_H2GSL"=[1]OUT_SyntheticFuels!$C$4:$C$1000)*1,("var_ncap"=[1]OUT_SyntheticFuels!$B$4:$B$1000)*1,[1]OUT_SyntheticFuels!N$4:N$1000)</f>
        <v>1.6903907955112099E-6</v>
      </c>
      <c r="P2340" s="7" cm="1">
        <f t="array" ref="P2340">SUMPRODUCT(("SUP_H2GSL"=[1]OUT_SyntheticFuels!$C$4:$C$1000)*1,("var_ncap"=[1]OUT_SyntheticFuels!$B$4:$B$1000)*1,[1]OUT_SyntheticFuels!O$4:O$1000)</f>
        <v>2.3500424188636499E-6</v>
      </c>
      <c r="Q2340" s="7" cm="1">
        <f t="array" ref="Q2340">SUMPRODUCT(("SUP_H2GSL"=[1]OUT_SyntheticFuels!$C$4:$C$1000)*1,("var_ncap"=[1]OUT_SyntheticFuels!$B$4:$B$1000)*1,[1]OUT_SyntheticFuels!P$4:P$1000)</f>
        <v>8.15208475379067E-6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695.74990089674702</v>
      </c>
      <c r="D3" s="3">
        <f t="shared" ref="D3:H3" si="0">SUM(D4:D7)</f>
        <v>686.39326021908028</v>
      </c>
      <c r="E3" s="3">
        <f t="shared" si="0"/>
        <v>683.59995002375672</v>
      </c>
      <c r="F3" s="3">
        <f t="shared" si="0"/>
        <v>647.50452465508624</v>
      </c>
      <c r="G3" s="3">
        <f t="shared" si="0"/>
        <v>618.72434772898418</v>
      </c>
      <c r="H3" s="3">
        <f t="shared" si="0"/>
        <v>607.82491048185591</v>
      </c>
    </row>
    <row r="4" spans="2:8" x14ac:dyDescent="0.5">
      <c r="B4" s="23" t="s">
        <v>1727</v>
      </c>
      <c r="C4" s="1">
        <f>'SPS1'!F763</f>
        <v>142.2173502377764</v>
      </c>
      <c r="D4" s="1">
        <f>'SPS1'!G763</f>
        <v>141.12664331160897</v>
      </c>
      <c r="E4" s="1">
        <f>'SPS1'!H763</f>
        <v>142.88063971527563</v>
      </c>
      <c r="F4" s="1">
        <f>'SPS1'!I763</f>
        <v>144.15034587374032</v>
      </c>
      <c r="G4" s="1">
        <f>'SPS1'!J763</f>
        <v>145.3889597392841</v>
      </c>
      <c r="H4" s="1">
        <f>'SPS1'!K763</f>
        <v>146.28018191850975</v>
      </c>
    </row>
    <row r="5" spans="2:8" x14ac:dyDescent="0.5">
      <c r="B5" s="23" t="s">
        <v>1728</v>
      </c>
      <c r="C5" s="1">
        <f>'SPS1'!F882</f>
        <v>140.10106196960359</v>
      </c>
      <c r="D5" s="1">
        <f>'SPS1'!G882</f>
        <v>139.66460980582551</v>
      </c>
      <c r="E5" s="1">
        <f>'SPS1'!H882</f>
        <v>141.58962159716728</v>
      </c>
      <c r="F5" s="1">
        <f>'SPS1'!I882</f>
        <v>139.75344341563738</v>
      </c>
      <c r="G5" s="1">
        <f>'SPS1'!J882</f>
        <v>135.81873716179996</v>
      </c>
      <c r="H5" s="1">
        <f>'SPS1'!K882</f>
        <v>132.42917991707466</v>
      </c>
    </row>
    <row r="6" spans="2:8" x14ac:dyDescent="0.5">
      <c r="B6" s="23" t="s">
        <v>1729</v>
      </c>
      <c r="C6" s="1">
        <f>'SPS1'!F972</f>
        <v>217.22626011976973</v>
      </c>
      <c r="D6" s="1">
        <f>'SPS1'!G972</f>
        <v>218.09068588572038</v>
      </c>
      <c r="E6" s="1">
        <f>'SPS1'!H972</f>
        <v>216.06581322090426</v>
      </c>
      <c r="F6" s="1">
        <f>'SPS1'!I972</f>
        <v>215.27438122526991</v>
      </c>
      <c r="G6" s="1">
        <f>'SPS1'!J972</f>
        <v>213.93291981183594</v>
      </c>
      <c r="H6" s="1">
        <f>'SPS1'!K972</f>
        <v>210.82319185137726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196.20522856959735</v>
      </c>
      <c r="D7" s="1">
        <f>'SPS1'!G1136+'SPS1'!G1315+'SPS1'!G1399+'SPS1'!G1483+'SPS1'!G1490+'SPS1'!G1497+'SPS1'!G1546+'SPS1'!G1593+'SPS1'!G1640</f>
        <v>187.51132121592536</v>
      </c>
      <c r="E7" s="1">
        <f>'SPS1'!H1136+'SPS1'!H1315+'SPS1'!H1399+'SPS1'!H1483+'SPS1'!H1490+'SPS1'!H1497+'SPS1'!H1546+'SPS1'!H1593+'SPS1'!H1640</f>
        <v>183.06387549040952</v>
      </c>
      <c r="F7" s="1">
        <f>'SPS1'!I1136+'SPS1'!I1315+'SPS1'!I1399+'SPS1'!I1483+'SPS1'!I1490+'SPS1'!I1497+'SPS1'!I1546+'SPS1'!I1593+'SPS1'!I1640</f>
        <v>148.32635414043861</v>
      </c>
      <c r="G7" s="1">
        <f>'SPS1'!J1136+'SPS1'!J1315+'SPS1'!J1399+'SPS1'!J1483+'SPS1'!J1490+'SPS1'!J1497+'SPS1'!J1546+'SPS1'!J1593+'SPS1'!J1640</f>
        <v>123.58373101606418</v>
      </c>
      <c r="H7" s="1">
        <f>'SPS1'!K1136+'SPS1'!K1315+'SPS1'!K1399+'SPS1'!K1483+'SPS1'!K1490+'SPS1'!K1497+'SPS1'!K1546+'SPS1'!K1593+'SPS1'!K1640</f>
        <v>118.29235679489418</v>
      </c>
    </row>
    <row r="8" spans="2:8" x14ac:dyDescent="0.5">
      <c r="B8" s="2" t="s">
        <v>1735</v>
      </c>
      <c r="C8" s="3">
        <f>SUM(C9:C12)</f>
        <v>509.47948625278457</v>
      </c>
      <c r="D8" s="3">
        <f t="shared" ref="D8:H8" si="1">SUM(D9:D12)</f>
        <v>501.0534064751252</v>
      </c>
      <c r="E8" s="3">
        <f t="shared" si="1"/>
        <v>507.88218555424368</v>
      </c>
      <c r="F8" s="3">
        <f t="shared" si="1"/>
        <v>543.31340685510349</v>
      </c>
      <c r="G8" s="3">
        <f t="shared" si="1"/>
        <v>504.49819946716821</v>
      </c>
      <c r="H8" s="3">
        <f t="shared" si="1"/>
        <v>436.82412930266935</v>
      </c>
    </row>
    <row r="9" spans="2:8" x14ac:dyDescent="0.5">
      <c r="B9" s="23" t="s">
        <v>1732</v>
      </c>
      <c r="C9" s="1">
        <f>'SPS1'!F291+'SPS1'!F409</f>
        <v>493.49431730996088</v>
      </c>
      <c r="D9" s="1">
        <f>'SPS1'!G291+'SPS1'!G409</f>
        <v>476.74908345961103</v>
      </c>
      <c r="E9" s="1">
        <f>'SPS1'!H291+'SPS1'!H409</f>
        <v>483.93237191234192</v>
      </c>
      <c r="F9" s="1">
        <f>'SPS1'!I291+'SPS1'!I409</f>
        <v>520.87090059261527</v>
      </c>
      <c r="G9" s="1">
        <f>'SPS1'!J291+'SPS1'!J409</f>
        <v>482.04568113145513</v>
      </c>
      <c r="H9" s="1">
        <f>'SPS1'!K291+'SPS1'!K409</f>
        <v>414.62950666152994</v>
      </c>
    </row>
    <row r="10" spans="2:8" x14ac:dyDescent="0.5">
      <c r="B10" s="23" t="s">
        <v>1733</v>
      </c>
      <c r="C10" s="1">
        <f>'SPS1'!F590+'SPS1'!F604+'SPS1'!F644</f>
        <v>15.980119744124396</v>
      </c>
      <c r="D10" s="1">
        <f>'SPS1'!G590+'SPS1'!G604+'SPS1'!G644</f>
        <v>24.297209057372243</v>
      </c>
      <c r="E10" s="1">
        <f>'SPS1'!H590+'SPS1'!H604+'SPS1'!H644</f>
        <v>23.942772854017321</v>
      </c>
      <c r="F10" s="1">
        <f>'SPS1'!I590+'SPS1'!I604+'SPS1'!I644</f>
        <v>22.427467931545085</v>
      </c>
      <c r="G10" s="1">
        <f>'SPS1'!J590+'SPS1'!J604+'SPS1'!J644</f>
        <v>22.406651136060411</v>
      </c>
      <c r="H10" s="1">
        <f>'SPS1'!K590+'SPS1'!K604+'SPS1'!K644</f>
        <v>22.133276082792186</v>
      </c>
    </row>
    <row r="11" spans="2:8" x14ac:dyDescent="0.5">
      <c r="B11" s="23" t="s">
        <v>1731</v>
      </c>
      <c r="C11" s="1">
        <f>'SPS1'!F679</f>
        <v>5.0491986992687128E-3</v>
      </c>
      <c r="D11" s="1">
        <f>'SPS1'!G679</f>
        <v>7.1139581419275809E-3</v>
      </c>
      <c r="E11" s="1">
        <f>'SPS1'!H679</f>
        <v>7.0407878844139698E-3</v>
      </c>
      <c r="F11" s="1">
        <f>'SPS1'!I679</f>
        <v>1.5038330943227231E-2</v>
      </c>
      <c r="G11" s="1">
        <f>'SPS1'!J679</f>
        <v>4.58671996526391E-2</v>
      </c>
      <c r="H11" s="1">
        <f>'SPS1'!K679</f>
        <v>6.1346558347216487E-2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0</v>
      </c>
    </row>
    <row r="13" spans="2:8" x14ac:dyDescent="0.5">
      <c r="B13" s="2" t="s">
        <v>1736</v>
      </c>
      <c r="C13" s="3">
        <f>'SPS1'!F2+'SPS1'!F20-'SPS1'!F57</f>
        <v>962.44554063878695</v>
      </c>
      <c r="D13" s="3">
        <f>'SPS1'!G2+'SPS1'!G20-'SPS1'!G57</f>
        <v>962.37777430364872</v>
      </c>
      <c r="E13" s="3">
        <f>'SPS1'!H2+'SPS1'!H20-'SPS1'!H57</f>
        <v>924.54756516876921</v>
      </c>
      <c r="F13" s="3">
        <f>'SPS1'!I2+'SPS1'!I20-'SPS1'!I57</f>
        <v>897.838750170396</v>
      </c>
      <c r="G13" s="3">
        <f>'SPS1'!J2+'SPS1'!J20-'SPS1'!J57</f>
        <v>835.3275979552169</v>
      </c>
      <c r="H13" s="3">
        <f>'SPS1'!K2+'SPS1'!K20-'SPS1'!K57</f>
        <v>775.69389616922876</v>
      </c>
    </row>
    <row r="14" spans="2:8" x14ac:dyDescent="0.5">
      <c r="B14" s="23" t="s">
        <v>1737</v>
      </c>
      <c r="C14" s="1">
        <f>'SPS1'!F2</f>
        <v>299.99686937966538</v>
      </c>
      <c r="D14" s="1">
        <f>'SPS1'!G2</f>
        <v>295.4875405855031</v>
      </c>
      <c r="E14" s="1">
        <f>'SPS1'!H2</f>
        <v>331.39956225492216</v>
      </c>
      <c r="F14" s="1">
        <f>'SPS1'!I2</f>
        <v>364.52889450091868</v>
      </c>
      <c r="G14" s="1">
        <f>'SPS1'!J2</f>
        <v>375.67888788793226</v>
      </c>
      <c r="H14" s="1">
        <f>'SPS1'!K2</f>
        <v>381.61163091217435</v>
      </c>
    </row>
    <row r="15" spans="2:8" x14ac:dyDescent="0.5">
      <c r="B15" s="23" t="s">
        <v>19</v>
      </c>
      <c r="C15" s="1">
        <f>'SPS1'!F20</f>
        <v>779.61867387581776</v>
      </c>
      <c r="D15" s="1">
        <f>'SPS1'!G20</f>
        <v>702.69927328779863</v>
      </c>
      <c r="E15" s="1">
        <f>'SPS1'!H20</f>
        <v>657.58160567936318</v>
      </c>
      <c r="F15" s="1">
        <f>'SPS1'!I20</f>
        <v>613.62304973155119</v>
      </c>
      <c r="G15" s="1">
        <f>'SPS1'!J20</f>
        <v>524.09600308904351</v>
      </c>
      <c r="H15" s="1">
        <f>'SPS1'!K20</f>
        <v>437.04858634631262</v>
      </c>
    </row>
    <row r="16" spans="2:8" x14ac:dyDescent="0.5">
      <c r="B16" s="23" t="s">
        <v>24</v>
      </c>
      <c r="C16" s="1">
        <f>'SPS1'!F57</f>
        <v>117.17000261669608</v>
      </c>
      <c r="D16" s="1">
        <f>'SPS1'!G57</f>
        <v>35.809039569653002</v>
      </c>
      <c r="E16" s="1">
        <f>'SPS1'!H57</f>
        <v>64.433602765516213</v>
      </c>
      <c r="F16" s="1">
        <f>'SPS1'!I57</f>
        <v>80.313194062073819</v>
      </c>
      <c r="G16" s="1">
        <f>'SPS1'!J57</f>
        <v>64.447293021758767</v>
      </c>
      <c r="H16" s="1">
        <f>'SPS1'!K57</f>
        <v>42.966321089258138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2026-03-24T10:30:36Z</dcterms:modified>
</cp:coreProperties>
</file>